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budowa drogi" sheetId="1" r:id="rId1"/>
    <sheet name="budowa kd " sheetId="2" r:id="rId2"/>
    <sheet name="przebudowa kd" sheetId="3" r:id="rId3"/>
    <sheet name="kolizja z kablem SN" sheetId="4" r:id="rId4"/>
    <sheet name="zbiorcze zest" sheetId="5" r:id="rId5"/>
  </sheets>
  <definedNames/>
  <calcPr fullCalcOnLoad="1"/>
</workbook>
</file>

<file path=xl/sharedStrings.xml><?xml version="1.0" encoding="utf-8"?>
<sst xmlns="http://schemas.openxmlformats.org/spreadsheetml/2006/main" count="611" uniqueCount="377">
  <si>
    <t>L.p.</t>
  </si>
  <si>
    <t>Kod CPV</t>
  </si>
  <si>
    <t>Nr SST</t>
  </si>
  <si>
    <t>Wyszczególnienie elementów</t>
  </si>
  <si>
    <t>rozliczeniowych</t>
  </si>
  <si>
    <t>Jedn.</t>
  </si>
  <si>
    <t>Ilość</t>
  </si>
  <si>
    <t>jedn.</t>
  </si>
  <si>
    <t>netto</t>
  </si>
  <si>
    <t>Cena</t>
  </si>
  <si>
    <t>Wartość</t>
  </si>
  <si>
    <t>Razem netto</t>
  </si>
  <si>
    <t>Ogółem brutto</t>
  </si>
  <si>
    <t>zł</t>
  </si>
  <si>
    <t>Kosztorys ofertowy</t>
  </si>
  <si>
    <t>Podatek VAT 23%</t>
  </si>
  <si>
    <t>I</t>
  </si>
  <si>
    <t>ROBOTY PRZYGOTOWAWCZE</t>
  </si>
  <si>
    <t>45100000-8</t>
  </si>
  <si>
    <t>01.01.01</t>
  </si>
  <si>
    <t>Odtworzenie trasy w terenie równinnym</t>
  </si>
  <si>
    <t>km</t>
  </si>
  <si>
    <t>II</t>
  </si>
  <si>
    <t>ROBOTY ROZBIÓRKOWE</t>
  </si>
  <si>
    <t>01.02.04</t>
  </si>
  <si>
    <t>m</t>
  </si>
  <si>
    <t>m²</t>
  </si>
  <si>
    <t>III</t>
  </si>
  <si>
    <t>ROBOTY ZIEMNE</t>
  </si>
  <si>
    <t>45111200-0</t>
  </si>
  <si>
    <t>02.01.01</t>
  </si>
  <si>
    <t>m³</t>
  </si>
  <si>
    <t>IV</t>
  </si>
  <si>
    <t>ODWODNIENIE</t>
  </si>
  <si>
    <t>45232452-5</t>
  </si>
  <si>
    <t>03.02.01</t>
  </si>
  <si>
    <t>szt</t>
  </si>
  <si>
    <t>Regulacja pionowa studzienek dla zaworów</t>
  </si>
  <si>
    <t>V</t>
  </si>
  <si>
    <t>PODBUDOWA</t>
  </si>
  <si>
    <t>45233140-2</t>
  </si>
  <si>
    <t>04.01.01</t>
  </si>
  <si>
    <t>04.05.01</t>
  </si>
  <si>
    <t xml:space="preserve">Wykonanie wzmocnienia podłoża z gruntu </t>
  </si>
  <si>
    <t>04.04.02</t>
  </si>
  <si>
    <t>Wykonanie podbudowy z kruszywa łamanego</t>
  </si>
  <si>
    <t>VI</t>
  </si>
  <si>
    <t>ELEMENTY ULIC</t>
  </si>
  <si>
    <t>08.01.01</t>
  </si>
  <si>
    <t>08.05.02</t>
  </si>
  <si>
    <t>08.03.01</t>
  </si>
  <si>
    <t>VII</t>
  </si>
  <si>
    <t>NAWIERZCHNIA</t>
  </si>
  <si>
    <t>05.03.23</t>
  </si>
  <si>
    <t xml:space="preserve">Rozebranie nawierzchni z kostki brukowej </t>
  </si>
  <si>
    <t xml:space="preserve"> stabilizowanego mechanicznie o uziarnieniu </t>
  </si>
  <si>
    <t xml:space="preserve">Ustawienie krawężnika betonowego </t>
  </si>
  <si>
    <t>Budowa ulicy  Jagienki</t>
  </si>
  <si>
    <t>kanałowych</t>
  </si>
  <si>
    <t>IX</t>
  </si>
  <si>
    <t>URZĄDZENIA BEZPIECZEŃSTWA RUCHU</t>
  </si>
  <si>
    <t>45233290-8</t>
  </si>
  <si>
    <t>07.02.01</t>
  </si>
  <si>
    <t xml:space="preserve">drogowych pionowych odblaskowych (typ I, </t>
  </si>
  <si>
    <t xml:space="preserve">średnie, krawędź podwójnie gięta na całym </t>
  </si>
  <si>
    <t xml:space="preserve">Oznakowanie pionowe - ustawienie słupków </t>
  </si>
  <si>
    <t>kpl</t>
  </si>
  <si>
    <t>ZESTAWNIENIE KOSZTÓW INWESTYCJI</t>
  </si>
  <si>
    <t>LP.</t>
  </si>
  <si>
    <t>NAZWA ROBÓT</t>
  </si>
  <si>
    <t xml:space="preserve">WARTOŚĆ NETTO          </t>
  </si>
  <si>
    <t xml:space="preserve">WARTOŚĆ BRUTTO              </t>
  </si>
  <si>
    <t>1.</t>
  </si>
  <si>
    <t>2.</t>
  </si>
  <si>
    <t>RAZEM:</t>
  </si>
  <si>
    <t>UWAGA:</t>
  </si>
  <si>
    <t xml:space="preserve">Do edycji przez Wykonawcę odblokowano tylko komórki w kolumnie "Cena jedn. netto" </t>
  </si>
  <si>
    <t>Pozostałe komórki w tym arkuszu zostały zablokowane</t>
  </si>
  <si>
    <t xml:space="preserve">stabilizowanego cementem w betoniarce o  </t>
  </si>
  <si>
    <t>ciągłym 0/31,5 mm, warstwa grub. 20 cm</t>
  </si>
  <si>
    <t>VIII</t>
  </si>
  <si>
    <t>09.01.01</t>
  </si>
  <si>
    <t>nawożeniem</t>
  </si>
  <si>
    <t>Odcinek od ul. Władysława Jagiełły do ul. Myśliwskiej</t>
  </si>
  <si>
    <t xml:space="preserve">Rozebranie krawężnika betonowego 15*30 wraz </t>
  </si>
  <si>
    <t>z ławą betonową</t>
  </si>
  <si>
    <t xml:space="preserve">betonowej grub. 8 cm, wraz z podsypką </t>
  </si>
  <si>
    <t>cementowo-piaskową</t>
  </si>
  <si>
    <t xml:space="preserve">Rozebranie obrzeża betonowego 6*20 wraz z </t>
  </si>
  <si>
    <t xml:space="preserve">ławą betonową </t>
  </si>
  <si>
    <t xml:space="preserve">betonowej grub. 6 cm, wraz z podsypką </t>
  </si>
  <si>
    <t>cementowo-piaskowąi</t>
  </si>
  <si>
    <t>Mechaniczne rozebranie podbudowy tłuczniowej</t>
  </si>
  <si>
    <t xml:space="preserve">warstwa grub. 20 cm </t>
  </si>
  <si>
    <t xml:space="preserve">Wywiezienie gruzu  poza teren budowy na odl.  </t>
  </si>
  <si>
    <t>do 5 km</t>
  </si>
  <si>
    <t xml:space="preserve">Roboty ziemne - wykopy z załadunkiem i </t>
  </si>
  <si>
    <t>odwozem poza teren budowy</t>
  </si>
  <si>
    <t>Regulacja pionowa studzienek dla włazów</t>
  </si>
  <si>
    <t xml:space="preserve">wodociągowych i gazowych </t>
  </si>
  <si>
    <t xml:space="preserve">Ręczne odkopanie kabli telekomunikacyjnych przy </t>
  </si>
  <si>
    <t>głębokości do 0.60 m i szerokości dna do 0.40 m,</t>
  </si>
  <si>
    <t xml:space="preserve">grunt kat. III, nałożenie na kable rur dzielnych </t>
  </si>
  <si>
    <t>osłonowych typu AROT A110 PS w wykopie,</t>
  </si>
  <si>
    <t>z ręcznym zasypaniem kabli</t>
  </si>
  <si>
    <t>Mechaniczne profilowania i zagęszczenia podłoża</t>
  </si>
  <si>
    <t xml:space="preserve">pod warstwy konstrukcyjne nawierzchni jezdni, </t>
  </si>
  <si>
    <t>pasów postojowych i chodnika</t>
  </si>
  <si>
    <t>Rm=5 MPa, warstwa grub. 15 cm</t>
  </si>
  <si>
    <t xml:space="preserve">Ustawienie obrzeża betonowego 6*20 na ławie </t>
  </si>
  <si>
    <t>betonowej z oporem, beton kl. B15 w</t>
  </si>
  <si>
    <t>ilości 0,022 m3/mb</t>
  </si>
  <si>
    <t xml:space="preserve">Ustawienie obrzeża betonowego 8*30 na ławie </t>
  </si>
  <si>
    <t xml:space="preserve">betonowej z oporem, beton kl. B15 w </t>
  </si>
  <si>
    <t>ilości 0,03 m3/mb</t>
  </si>
  <si>
    <t>Ustawienie krawężnika betonowego</t>
  </si>
  <si>
    <t>wibroprasowanego 15*30 wtopionego na ławie</t>
  </si>
  <si>
    <t>betonowej z oporem, beton kl. B15</t>
  </si>
  <si>
    <t xml:space="preserve"> w ilości 0,045 m3/mb</t>
  </si>
  <si>
    <t xml:space="preserve">wibroprasowanego 15*30 wystającego 12 cm, </t>
  </si>
  <si>
    <t xml:space="preserve">na ławie betonowej z oporem, beton kl. B15 </t>
  </si>
  <si>
    <t>w ilości 0,045 m3/mb</t>
  </si>
  <si>
    <t>wibroprasowanego 15*30 ułożonego na płask na</t>
  </si>
  <si>
    <t xml:space="preserve"> ławie betonowej z oporem, beton kl. B15 </t>
  </si>
  <si>
    <t>w ilości 0,0525 m3/mb</t>
  </si>
  <si>
    <t xml:space="preserve">Ułożenie ścieku z dwóch rzędów o szerokości  </t>
  </si>
  <si>
    <t xml:space="preserve">0,20 m z kostki brukowej betonowej </t>
  </si>
  <si>
    <t xml:space="preserve">wibroprasowanej o wymiarach 20x10x8 cm </t>
  </si>
  <si>
    <t>(kolor szary) na ławie betonowej zwykłej,</t>
  </si>
  <si>
    <t>beton kl. B15 w ilości 0,02 m3/mb</t>
  </si>
  <si>
    <t xml:space="preserve">Nawierzchnia progu zwalniającego z kostki </t>
  </si>
  <si>
    <t xml:space="preserve">brukowej wibroprasowanej grub. 8 cm </t>
  </si>
  <si>
    <t xml:space="preserve">(kolor czerwony), na podłożu z betonu B7,5, </t>
  </si>
  <si>
    <t xml:space="preserve">warstwa grub. 10 cm, najazdy na próg - pasy w </t>
  </si>
  <si>
    <t xml:space="preserve">kolorze biało-czerwone 50/50%, prostopadle do </t>
  </si>
  <si>
    <t>ruchu pojazdów</t>
  </si>
  <si>
    <t>Nawierzchnia z kostki brukowej betonowej</t>
  </si>
  <si>
    <t>wibroprasowanej grub. 8 cm kolor szary, na</t>
  </si>
  <si>
    <t xml:space="preserve">podsypce cementowo-piaskowej 1:4, warstwa </t>
  </si>
  <si>
    <t>grub. 3 cm</t>
  </si>
  <si>
    <t>Nawierzchnia pasów postojowych, chodników i</t>
  </si>
  <si>
    <t xml:space="preserve">wysepek z kostki brukowej betonowej </t>
  </si>
  <si>
    <t xml:space="preserve">wibroprasowanej grub. 8 cm( kolor czerwony), </t>
  </si>
  <si>
    <t>na podsypce cementowo-piaskowej 1:4, warstwa</t>
  </si>
  <si>
    <t>grub. 5 cm</t>
  </si>
  <si>
    <t>ZIELEŃ</t>
  </si>
  <si>
    <t xml:space="preserve">Dowóz i rozścielenie ziemi urodzajnej ręcznie z </t>
  </si>
  <si>
    <t xml:space="preserve">przerzutem w terenie płaskim, warstwa </t>
  </si>
  <si>
    <t>grub. 15 cm wraz z obsianiem trawą z</t>
  </si>
  <si>
    <t>Obmiar wg zestawienia powierzchni i długości</t>
  </si>
  <si>
    <t>Ustawienie słupków do znaków drogowych z rur</t>
  </si>
  <si>
    <t>stalowych ocynkowanych o śr. 65 mm,</t>
  </si>
  <si>
    <t>osadzonych w betonie B10</t>
  </si>
  <si>
    <t xml:space="preserve">Oznakowanie pionowe - ustawienie znaków </t>
  </si>
  <si>
    <t>obwodzie , ocynkowane), znaki typu A i B</t>
  </si>
  <si>
    <t>Oznakowanie pionowe - ustawienie słupków</t>
  </si>
  <si>
    <t>przeszkodowych U-5b zespolonych ze znakiem</t>
  </si>
  <si>
    <t>o śred. 400 mm i znakami C-10/C-9</t>
  </si>
  <si>
    <t>blokujących U-12c z tworzywa sztucznego</t>
  </si>
  <si>
    <t xml:space="preserve">małe, krawędź podwójnie gięta na całym </t>
  </si>
  <si>
    <t>obwodzie , ocynkowane), tabliczki pod znaki</t>
  </si>
  <si>
    <t>drogowe o treści "20 m"</t>
  </si>
  <si>
    <t xml:space="preserve">Oznakowanie poziome - malowanie farbą </t>
  </si>
  <si>
    <t>chlorokauczukową znaku P-25</t>
  </si>
  <si>
    <t>budowa drogi</t>
  </si>
  <si>
    <t>budowa kanalizacji deszczowej</t>
  </si>
  <si>
    <t>przebudowa kanalizacji deszczowej</t>
  </si>
  <si>
    <t xml:space="preserve">przebudowa linii kablowej SN </t>
  </si>
  <si>
    <t>Lp.</t>
  </si>
  <si>
    <t>Opis i wyliczenia</t>
  </si>
  <si>
    <t>j.m.</t>
  </si>
  <si>
    <t>Cena jednostkowa</t>
  </si>
  <si>
    <t>1 d.1</t>
  </si>
  <si>
    <t>Ustalenie przebiegu trasy kabla o długości do 500m</t>
  </si>
  <si>
    <t>odc</t>
  </si>
  <si>
    <t>2 d.1</t>
  </si>
  <si>
    <t>Kopanie rowów dla kabli w sposób ręczny w gruncie kat. III - przekopy próbne</t>
  </si>
  <si>
    <r>
      <t>m</t>
    </r>
    <r>
      <rPr>
        <vertAlign val="superscript"/>
        <sz val="10"/>
        <rFont val="Arial"/>
        <family val="2"/>
      </rPr>
      <t>3</t>
    </r>
  </si>
  <si>
    <t>3 d.1</t>
  </si>
  <si>
    <t>Odkopanie rowów dla kabli w sposób ręczny w gruncie kat.III</t>
  </si>
  <si>
    <r>
      <rPr>
        <sz val="10"/>
        <rFont val="Arial CE"/>
        <family val="0"/>
      </rPr>
      <t>m</t>
    </r>
    <r>
      <rPr>
        <vertAlign val="superscript"/>
        <sz val="10"/>
        <rFont val="Arial"/>
        <family val="2"/>
      </rPr>
      <t>3</t>
    </r>
  </si>
  <si>
    <t>4 d.1</t>
  </si>
  <si>
    <t>Demontaż kabli wielożyłowych o masie 2,0-3,0kg/m układanych w gruncie kat.III-IV</t>
  </si>
  <si>
    <t>5 d.1</t>
  </si>
  <si>
    <t>Kopanie rowów dla kabli w sposób ręczny w gruncie kat. III</t>
  </si>
  <si>
    <t>6 d.1</t>
  </si>
  <si>
    <t>Nasypanie warstwy piasku na dnie rowu kablowego o szerokości do 0.4 m</t>
  </si>
  <si>
    <t>7 d.1</t>
  </si>
  <si>
    <t>Zasypywanie rowów dla kabli wykonanych ręcznie w gruncie kat. III</t>
  </si>
  <si>
    <t>8 d.1</t>
  </si>
  <si>
    <t>Zagęszczanie rowów kablowych</t>
  </si>
  <si>
    <r>
      <t>m</t>
    </r>
    <r>
      <rPr>
        <vertAlign val="superscript"/>
        <sz val="10"/>
        <rFont val="Arial"/>
        <family val="2"/>
      </rPr>
      <t>2</t>
    </r>
  </si>
  <si>
    <t>9 d.1</t>
  </si>
  <si>
    <t>Ułożenie rur osłonowych z PCV o śr. do 140mm-SRS 160</t>
  </si>
  <si>
    <t>10 d.1</t>
  </si>
  <si>
    <t>Układanie kabli o masie do 3.0 kg/m w rowach kablowych ręcznie- YHAKXs 1x120mm2 z demontażu</t>
  </si>
  <si>
    <t>11 d.1</t>
  </si>
  <si>
    <t>Układanie kabli o masie do 3.0 kg/m w rurach, pustakach lub kanałach zamkniętych - z demontażu</t>
  </si>
  <si>
    <t>12 d.1</t>
  </si>
  <si>
    <t xml:space="preserve">Układanie kabli o masie do 3.0 kg/m w rowach kablowych ręcznie- YHAKXs 1x120mm2 </t>
  </si>
  <si>
    <t>13 d.1</t>
  </si>
  <si>
    <t>Mufy przelotowe na kablach energetycznych wielożyłowych o przekroju żył 150-240 mm2 na napięcie do 20kV w rowach kablowych</t>
  </si>
  <si>
    <t>14 d.1</t>
  </si>
  <si>
    <t>Badanie linii kablowej S.N.</t>
  </si>
  <si>
    <t>15 d.1</t>
  </si>
  <si>
    <t>Plantowanie poboczy wykonywane ręcznie przy grubości ścinania 10 cm</t>
  </si>
  <si>
    <t>16 d.1</t>
  </si>
  <si>
    <t>Koszt obsługi geodezyjnej</t>
  </si>
  <si>
    <t>17 d.1</t>
  </si>
  <si>
    <t>Koszty odszkodowań, opłat drogowych i inne</t>
  </si>
  <si>
    <t xml:space="preserve">Podatek VAT </t>
  </si>
  <si>
    <t>Razem brutto</t>
  </si>
  <si>
    <t>Podstawa</t>
  </si>
  <si>
    <t>Opis</t>
  </si>
  <si>
    <t>Jedn.obm.</t>
  </si>
  <si>
    <t>Cena jedn.</t>
  </si>
  <si>
    <t xml:space="preserve">ŚIEĆ KANALIZACJI DESZCZOWEJ </t>
  </si>
  <si>
    <t>1.1</t>
  </si>
  <si>
    <t>roboty ziemne</t>
  </si>
  <si>
    <t>1.1.1</t>
  </si>
  <si>
    <t>KNNR 1 0202-07</t>
  </si>
  <si>
    <t>Roboty ziemne wykonywane koparkami podsiębiernymi o poj.łyżki 0.60 m3 w gr.kat. I-II z transp.urobku na odl.do 1 km sam.samowyład.( Inwestor nie wskazuje miejsca wywozu urobku )</t>
  </si>
  <si>
    <t>m3</t>
  </si>
  <si>
    <t>1.1.2</t>
  </si>
  <si>
    <t>KNNR 1 0208-02</t>
  </si>
  <si>
    <t>Dodatek za każdy rozp. 1 km transportu ziemi samochodami samowyładowczymi po drogach o nawierzchni utwardzonej(kat.gr. I-IV) Krotność = 9</t>
  </si>
  <si>
    <t>1.1.3</t>
  </si>
  <si>
    <t>KNNR 1 0307-03</t>
  </si>
  <si>
    <t>Wykopy liniowe o szerokości 0,8-2,5 m i głębokości do 3,0 m o ścianach pionowych w gruntach suchych kat. I-II</t>
  </si>
  <si>
    <t>1.1.4</t>
  </si>
  <si>
    <t>KNNR 1 0318-03</t>
  </si>
  <si>
    <t>Ręczne zasypywanie wykopów o ścianach pionowych o szerokości 0.8-2.5 m i głęb.do 3.0 m w gr.kat. I-III wraz z zagęszczeniem - obsypka strefy ochronnej rury - podspyka dowieziona</t>
  </si>
  <si>
    <t>1.1.5</t>
  </si>
  <si>
    <t>KNNR 1 0214-04</t>
  </si>
  <si>
    <t>Zasypanie wykopów .fund.podłużnych,punktowych,rowów,wykopów obiektowych spycharkami z zagęszcz.mechanicznym ubijakami (gr.warstwy w stanie luźnym 35 cm) - kat.gr. I-II - podspyka dowieziona</t>
  </si>
  <si>
    <t>1.1.6</t>
  </si>
  <si>
    <t>KNNR 1 0215-01</t>
  </si>
  <si>
    <t>Przemieszczanie spycharkami nadmiaru gruntu kat. I-III  uprzednio odspojonego na odl.do 10 m - po trasie wykopu</t>
  </si>
  <si>
    <t>1.1.7</t>
  </si>
  <si>
    <t>KNNR 1 0215-05</t>
  </si>
  <si>
    <t>Przemieszczanie spycharkami mas ziemnych kat. I-III uprzednio odspojonych - za każde rozp. 10 m przem.w zakresie pow. 30 do 60 m Krotność = 5</t>
  </si>
  <si>
    <t>1.1.8</t>
  </si>
  <si>
    <t xml:space="preserve"> kalk. własna</t>
  </si>
  <si>
    <t>Dostawa podsypki piaskowej</t>
  </si>
  <si>
    <t>Razem dział roboty ziemne</t>
  </si>
  <si>
    <t>1.2</t>
  </si>
  <si>
    <t>umocowanie wykopów i podwieszenia</t>
  </si>
  <si>
    <t>1.2.1</t>
  </si>
  <si>
    <t>KAT.INDYW.1/501/1</t>
  </si>
  <si>
    <t>Umocnienie ścian wykopów wąskoprzestrzennych o ścianach pionowych za pomocą metalowej obudowy skrzyniowej (boks) wykop o śr. głębokości 2,05 m , szerokości 1,3 m  , grunt kat.I-III</t>
  </si>
  <si>
    <t>1.2.2</t>
  </si>
  <si>
    <t>KNNR 1 0529-01</t>
  </si>
  <si>
    <t>Montaż konstrukcji podwieszeń rurociągów i kanałów; element o rozpiętości 4 m</t>
  </si>
  <si>
    <t>kpl.</t>
  </si>
  <si>
    <t>1.2.3</t>
  </si>
  <si>
    <t>KNNR 1 0529-06</t>
  </si>
  <si>
    <t>Demontaż konstrukcji podwieszeń rurociągów i kanałów; element o rozpiętości 4 m</t>
  </si>
  <si>
    <t>Razem dział umocowanie wykopów i podwieszeń</t>
  </si>
  <si>
    <t>1.3</t>
  </si>
  <si>
    <t xml:space="preserve">odwodnienia </t>
  </si>
  <si>
    <t>1.3.1</t>
  </si>
  <si>
    <t>KNNR 1 0605-01</t>
  </si>
  <si>
    <t>Igłofiltry o średnicy do 50 mm wpłukiwane w grunt bezpośrednio bez opsypki do głębokości do 4 m. - wpłukanie igłofiltra, praca agregatu i odprowadzenie wody  Odwodnienie obustronne.</t>
  </si>
  <si>
    <t xml:space="preserve">Razem dział odwodnienia </t>
  </si>
  <si>
    <t>1.4</t>
  </si>
  <si>
    <t>sieć kanalizacji deszczowej</t>
  </si>
  <si>
    <t>1.4.1</t>
  </si>
  <si>
    <t>rurociągi kanalizacji deszczowej</t>
  </si>
  <si>
    <t>1.4.1.1</t>
  </si>
  <si>
    <t>KNNR 4 1411-01</t>
  </si>
  <si>
    <t>Podłoża pod kanały i obiekty z materiałów sypkich grub. 10 cm ( podsypka dowieziona )</t>
  </si>
  <si>
    <t>1.4.1.2</t>
  </si>
  <si>
    <t>KNNR 11 0502-08 analogia</t>
  </si>
  <si>
    <t>Rurociągi kanalizacyjne z tworzyw sztucznych - rury dwuścienne o śr. nom. 315 mm</t>
  </si>
  <si>
    <t xml:space="preserve">Razem dział rurociągi kanalizacji deszczowej </t>
  </si>
  <si>
    <t>1.4.2</t>
  </si>
  <si>
    <t>Montaż wpustów ulicznych wraz z studzienkami  i przykalików z rur PVC</t>
  </si>
  <si>
    <t>1.4.2.1</t>
  </si>
  <si>
    <t>1.4.2.2</t>
  </si>
  <si>
    <t>Montaż kompletnej studzienki wpustu ulicznego DN 500 szczelnej-  ( beton C35/45 )  gł. 1,656 m DN 500 mm z : betonowym dnem monolitycznym DN 500 mm H300 mm , kręgiem betonowyw DN 500 H300 mm bez odpływu ( 3 szt) ,kręgiem betonowym DN 500 H300 mm z odpływem ( przejście szczelne dla rur PVC 160 )     , betonowym kręgiem DN500 wieńczącym pod kratę wpustu H100 mm , kratą żeliwną wpustu DN 500 , D400 z podwieszonym wiadrem</t>
  </si>
  <si>
    <t>stud.</t>
  </si>
  <si>
    <t>1.4.2.3</t>
  </si>
  <si>
    <t>KNR-W 2-18 0408-02</t>
  </si>
  <si>
    <t>Kanały z rur PVC łączonych na wcisk o śr. zewn. 160 mmc -PVC 160, SN 8 , lita - przykanaliki</t>
  </si>
  <si>
    <t>1.4.2.4</t>
  </si>
  <si>
    <t>KNR-W 2-18 0421-02</t>
  </si>
  <si>
    <t>Kształtki PVC kanalizacji zewnętrznej jednokielichowe łączone na wcisk o śr. zewn. 160 mm- przegub PVC 160 +- 7,5 st</t>
  </si>
  <si>
    <t>1.4.2.5</t>
  </si>
  <si>
    <t>Kształtki PVC kanalizacji zewnętrznej jednokielichowe łączone na wcisk o śr. zewn. 160 mm - kolano PVC 160 45 st.</t>
  </si>
  <si>
    <t>1.4.2.6</t>
  </si>
  <si>
    <t>KNR-W 2-18 0421-05</t>
  </si>
  <si>
    <t>Kształtki PVC kanalizacji zewnętrznej jednokielichowe łączone na wcisk o śr. zewn. 315 mm - trójnik PVC 315/160 90 st.</t>
  </si>
  <si>
    <t>Razem dział montaż wpustów ulicznych wraz z studzienkami i przykanalików z rur PVC</t>
  </si>
  <si>
    <t>1.4.3</t>
  </si>
  <si>
    <t>studnia D3</t>
  </si>
  <si>
    <t>1.4.3.1</t>
  </si>
  <si>
    <t>Montaż kompletnej studni betonowej szczelnej DN 1000 - D3  ( beton C35/45 )  gł. 1,22 m DN 1000 mm z : dennicą betonową monolityczną DN 1000 mm przelotową dla fi 315 ( przejście szczelne), betonowym kręgiem z uszczelką zintegrowaną DN100 z przyłączeniem PVC fi 160  ( mprzejście szczelne ) , betonową pokrywą studzienną 1000/625 H300mm , betonowym pierścieniem wyrównawczym H60-100 mm ,włazem kanałowym żeliwnym o prześwicie 600 mm , klasa  D400 z wypełnieniem betonowym o wysokości korpusu 150 mm ( głębokość siedziska 50mm) ,stopniami złazowymi stalowymi  w otulinie PVC,</t>
  </si>
  <si>
    <t>Razem dział studnia D3</t>
  </si>
  <si>
    <t>1.4.4</t>
  </si>
  <si>
    <t>studnia D2</t>
  </si>
  <si>
    <t>1.4.4.1</t>
  </si>
  <si>
    <t>Montaż kompletnej studni betonowej szczelnej DN 1000 - D2  ( beton C35/45 )  gł. 1,22 m DN 1000 mm z : dennicą betonową monolityczną DN 1000 mm przelotową dla fi 315 ( przejście szczelne), betonowym kręgiem z uszczelką zintegrowaną DN100 z przyłączeniem PVC fi 160  ( mprzejście szczelne ) , betonową pokrywą studzienną 1000/625 H300mm , betonowym pierścieniem wyrównawczym H60-100 mm ,włazem kanałowym żeliwnym o prześwicie 600 mm , klasa  D400 z wypełnieniem betonowym o wysokości korpusu 150 mm ( głębokość siedziska 50mm) ,stopniami złazowymi stalowymi  w otulinie PVC,</t>
  </si>
  <si>
    <t>Razem dział studnia D2</t>
  </si>
  <si>
    <t>1.4.5</t>
  </si>
  <si>
    <t>studnia D1</t>
  </si>
  <si>
    <t>1.4.5.1</t>
  </si>
  <si>
    <t>Montaż kompletnej studni betonowej szczelnej DN 1000 - D1  ( beton C35/45 )  gł. 1,22 m DN 1000 mm z : dennicą betonową monolityczną DN 1000 mm przelotową dla fi 315 ( przejście szczelne), betonowym kręgiem z uszczelką zintegrowaną DN100 z przyłączeniem PVC fi 160  ( mprzejście szczelne ) , betonową pokrywą studzienną 1000/625 H300mm , betonowym pierścieniem wyrównawczym H60-100 mm ,włazem kanałowym żeliwnym o prześwicie 600 mm , klasa  D400 z wypełnieniem betonowym o wysokości korpusu 150 mm ( głębokość siedziska 50mm) ,stopniami złazowymi stalowymi  w otulinie PVC,</t>
  </si>
  <si>
    <t>Razem dział studnia D1</t>
  </si>
  <si>
    <t>PODATEK VAT 23%</t>
  </si>
  <si>
    <t xml:space="preserve">OGÓŁEM BRUTTO </t>
  </si>
  <si>
    <t>RAZEM NETTO</t>
  </si>
  <si>
    <t xml:space="preserve">Budowa kanalizacji deszczowej </t>
  </si>
  <si>
    <t>Przebudowa sieci kanalizacji deszczowej w ul. Jagienki w Lesznie, odcinek od ul. Władysława Jagiełły do ul.Juranda</t>
  </si>
  <si>
    <t>SIEĆ KANALIZACJI DESZCZOWEJ</t>
  </si>
  <si>
    <t>RAZEM dział roboty ziemne</t>
  </si>
  <si>
    <t>Demontaż rurociągu betonowgo D 300</t>
  </si>
  <si>
    <t>KNR 4-05I 0316-03 +analogia</t>
  </si>
  <si>
    <t>Demontaż rurociągu betonowego o śr.nom. 300 mm ( Inwestor nie wskazuje miejsca wywozu rurociągu  )</t>
  </si>
  <si>
    <t>KNR 4-05I 0409-01 +analogia</t>
  </si>
  <si>
    <t>Demontaż studni rewizyjnych z kregów betonowych o śr. 1000 mm w gotowym wykopie o głęb. 3 m ( Inwestor nie wskazuje miejsca wywozu studni )</t>
  </si>
  <si>
    <t>KNR 4-05I 0409-02</t>
  </si>
  <si>
    <t>Demontaż studni rewizyjnych z kregów betonowych o śr. 1000 mm w gotowym wykopie - za każde 0.5 m różnicy głębok.</t>
  </si>
  <si>
    <t>0.5m</t>
  </si>
  <si>
    <t>RAZEM dział demontaż rurociągu betonowgo D 300</t>
  </si>
  <si>
    <t>1.3.2</t>
  </si>
  <si>
    <t>1.3.3</t>
  </si>
  <si>
    <t>RAZEM dział  umocowanie wykopów i podwieszenia</t>
  </si>
  <si>
    <t>odwodnienie</t>
  </si>
  <si>
    <t>RAZEM dział  odwodnienie</t>
  </si>
  <si>
    <t>1.5</t>
  </si>
  <si>
    <t>1.5.1</t>
  </si>
  <si>
    <t>1.5.1.1</t>
  </si>
  <si>
    <t>1.5.1.2</t>
  </si>
  <si>
    <t>Rurociągi kanalizacyjne z tworzyw sztucznych - PVC 315, SN 8 , lita</t>
  </si>
  <si>
    <t>RAZEM dział rurociągi kanalizacji deszczowej</t>
  </si>
  <si>
    <t>1.5.2</t>
  </si>
  <si>
    <t>Montaż kształtek PVC</t>
  </si>
  <si>
    <t>1.5.2.1</t>
  </si>
  <si>
    <t>1.5.2.2</t>
  </si>
  <si>
    <t>Kształtki PVC kanalizacji zewnętrznej jednokielichowe łączone na wcisk o śr. zewn. 315 mm- złączka kielichowa PCV-rura betonowa 315/300</t>
  </si>
  <si>
    <t>1.5.2.3</t>
  </si>
  <si>
    <t>Kształtki PVC kanalizacji zewnętrznej jednokielichowe łączone na wcisk o śr. zewn. 315 mm- złączka kielichowa PCV-rura betonowa 160/150</t>
  </si>
  <si>
    <t>1.5.2.4</t>
  </si>
  <si>
    <t>Kanały z rur PVC łączonych na wcisk o śr. zewn. 160 mmc -PVC 160, SN 8 , lita - przełączenie przyłacza ks 150</t>
  </si>
  <si>
    <t>1.5.2.5</t>
  </si>
  <si>
    <t>1.5.2.6</t>
  </si>
  <si>
    <t>Kształtki PVC kanalizacji zewnętrznej jednokielichowe łączone na wcisk o śr. zewn. 160 mm - nasuwka</t>
  </si>
  <si>
    <t>1.5.2.7</t>
  </si>
  <si>
    <t>KNR-W 2-18 0418-01 analogia</t>
  </si>
  <si>
    <t>Kształtki kanalizacyjne  o śr. nominalnej 200 mm - siodło mechaniczne typu Franke dla rury PVC 160 na kanał PVC 200</t>
  </si>
  <si>
    <t>RAZEM dział montaż kształtek PVC</t>
  </si>
  <si>
    <t>1.5.3</t>
  </si>
  <si>
    <t>studnia D3.1</t>
  </si>
  <si>
    <t>1.5.3.1</t>
  </si>
  <si>
    <t>Montaż kompletnej studni betonowej szczelnej DN 1000 - D3.1  ( beton C35/45 )  gł. 1,34 m DN 1000 mm z : dennicą betonową monolityczną DN 1000 mm przelotową dla fi 315 ( przejście szczelne), betonowym kręgiem z uszczelką zintegrowaną DN100 z przyłączeniem PVC fi 160 ,PVC fi 200 ( przejście szczelne ) , betonową pokrywą studzienną 1000/625 H300mm , betonowym pierścieniem wyrównawczym H60-100 mm ,włazem kanałowym żeliwnym o prześwicie 600 mm , klasa  D400 z wypełnieniem betonowym o wysokości korpusu 150 mm ( głębokość siedziska 50mm) ,stopniami złazowymi stalowymi  w otulinie PVC,</t>
  </si>
  <si>
    <t>RAZEM dział  studnia D3.1</t>
  </si>
  <si>
    <t>1.5.4</t>
  </si>
  <si>
    <t>1.5.4.1</t>
  </si>
  <si>
    <t>Montaż kompletnej studni betonowej szczelnej DN 1000 - D3  ( beton C35/45 )  gł. 1,74 m DN 1000 mm z : dennicą betonową monolityczną DN 1000 mm przelotową dla fi 315 ( przejście szczelne), betonowym kręgiem z uszczelką zintegrowaną DN100  , betonową pokrywą studzienną 1000/625 H300mm , betonowym pierścieniem wyrównawczym H60-100 mm ,włazem kanałowym żeliwnym o prześwicie 600 mm , klasa  D400 z wypełnieniem betonowym o wysokości korpusu 150 mm ( głębokość siedziska 50mm) ,stopniami złazowymi stalowymi  w otulinie PVC,</t>
  </si>
  <si>
    <t>RAZEM dział studnia D3</t>
  </si>
  <si>
    <t>1.5.5</t>
  </si>
  <si>
    <t>studnia D2.1</t>
  </si>
  <si>
    <t>1.5.5.1</t>
  </si>
  <si>
    <t>Montaż kompletnej studni betonowej szczelnej DN 1000 - D2.1  ( beton C35/45 )  gł. 1,4 m DN 1000 mm z : dennicą betonową monolityczną DN 1000 mm przelotową dla fi 315 ( przejście szczelne), betonowym kręgiem z uszczelką zintegrowaną DN100 z przyłączeniem PVC fi 200  ( przejście szczelne ) , betonową pokrywą studzienną 1000/625 H300mm , betonowym pierścieniem wyrównawczym H60-100 mm ,włazem kanałowym żeliwnym o prześwicie 600 mm , klasa  D400 z wypełnieniem betonowym o wysokości korpusu 150 mm ( głębokość siedziska 50mm) ,stopniami złazowymi stalowymi  w otulinie PVC,</t>
  </si>
  <si>
    <t>RAZEM  studnia D2.1</t>
  </si>
  <si>
    <t>1.5.6</t>
  </si>
  <si>
    <t>1.5.6.1</t>
  </si>
  <si>
    <t>Montaż kompletnej studni betonowej szczelnej DN 1000 - D2  ( beton C35/45 )  gł. 1,43 m DN 1000 mm z : dennicą betonową monolityczną DN 1000 mm przelotową dla fi 315 ( przejście szczelne), betonowym kręgiem z uszczelką zintegrowaną DN100  , betonową pokrywą studzienną 1000/625 H300mm , betonowym pierścieniem wyrównawczym H60-100 mm ,włazem kanałowym żeliwnym o prześwicie 600 mm , klasa  D400 z wypełnieniem betonowym o wysokości korpusu 150 mm ( głębokość siedziska 50mm) ,stopniami złazowymi stalowymi  w otulinie PVC,</t>
  </si>
  <si>
    <t>RAZEM dział studnia D2</t>
  </si>
  <si>
    <t>1.5.7</t>
  </si>
  <si>
    <t>1.5.7.1</t>
  </si>
  <si>
    <t>Montaż kompletnej studni betonowej szczelnej DN 1000 - D1  ( beton C35/45 )  gł. 1,39 m DN 1000 mm z : dennicą betonową monolityczną DN 1000 mm przelotową dla fi 315 ( przejście szczelne), betonowym kręgiem z uszczelką zintegrowaną DN100 , betonową pokrywą studzienną 1000/625 H300mm , betonowym pierścieniem wyrównawczym H60-100 mm ,włazem kanałowym żeliwnym o prześwicie 600 mm , klasa  D400 z wypełnieniem betonowym o wysokości korpusu 150 mm ( głębokość siedziska 50mm) ,stopniami złazowymi stalowymi  w otulinie PVC,</t>
  </si>
  <si>
    <t>RAZEM dział studnia D1</t>
  </si>
  <si>
    <t>3.</t>
  </si>
  <si>
    <t>4.</t>
  </si>
  <si>
    <t>Przebudowa linii kablowej SN</t>
  </si>
  <si>
    <t>Budowa ul. Jagienki w Lesznie na odcinku od ul. Władysława Jagiełły do ul. Myśliwskiej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</si>
</sst>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;[Red]0.00"/>
    <numFmt numFmtId="166" formatCode="0.000;[Red]0.000"/>
    <numFmt numFmtId="167" formatCode="#,##0.00\ [$zł-415];[Red]\-#,##0.00\ [$zł-415]"/>
  </numFmts>
  <fonts count="60">
    <font>
      <sz val="10"/>
      <name val="Arial CE"/>
      <family val="0"/>
    </font>
    <font>
      <sz val="10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  <font>
      <sz val="8"/>
      <name val="Tahoma"/>
      <family val="2"/>
    </font>
    <font>
      <sz val="8"/>
      <name val="Arial CE"/>
      <family val="0"/>
    </font>
    <font>
      <sz val="11"/>
      <name val="Tahoma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0"/>
      <color indexed="10"/>
      <name val="Czcionka tekstu podstawowego"/>
      <family val="0"/>
    </font>
    <font>
      <b/>
      <u val="single"/>
      <sz val="14"/>
      <color indexed="10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b/>
      <sz val="10"/>
      <color rgb="FFFF0000"/>
      <name val="Czcionka tekstu podstawowego"/>
      <family val="0"/>
    </font>
    <font>
      <b/>
      <sz val="10"/>
      <color theme="1"/>
      <name val="Czcionka tekstu podstawowego"/>
      <family val="0"/>
    </font>
    <font>
      <b/>
      <u val="single"/>
      <sz val="14"/>
      <color rgb="FFFF0000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44" fontId="0" fillId="0" borderId="0" xfId="58" applyFont="1" applyFill="1" applyAlignment="1" applyProtection="1">
      <alignment vertical="top" wrapText="1"/>
      <protection/>
    </xf>
    <xf numFmtId="0" fontId="55" fillId="0" borderId="0" xfId="0" applyFont="1" applyAlignment="1" applyProtection="1">
      <alignment vertical="center"/>
      <protection/>
    </xf>
    <xf numFmtId="2" fontId="6" fillId="0" borderId="10" xfId="0" applyNumberFormat="1" applyFont="1" applyBorder="1" applyAlignment="1">
      <alignment horizontal="center"/>
    </xf>
    <xf numFmtId="0" fontId="55" fillId="0" borderId="0" xfId="0" applyFont="1" applyAlignment="1" applyProtection="1">
      <alignment horizontal="left" vertical="center"/>
      <protection/>
    </xf>
    <xf numFmtId="2" fontId="7" fillId="0" borderId="14" xfId="0" applyNumberFormat="1" applyFont="1" applyBorder="1" applyAlignment="1" applyProtection="1">
      <alignment horizontal="center"/>
      <protection locked="0"/>
    </xf>
    <xf numFmtId="44" fontId="54" fillId="0" borderId="17" xfId="58" applyFont="1" applyBorder="1" applyAlignment="1">
      <alignment horizontal="right" vertical="center" wrapText="1"/>
    </xf>
    <xf numFmtId="44" fontId="54" fillId="0" borderId="17" xfId="58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/>
    </xf>
    <xf numFmtId="165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65" fontId="6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42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2" fontId="6" fillId="0" borderId="12" xfId="0" applyNumberFormat="1" applyFont="1" applyBorder="1" applyAlignment="1">
      <alignment/>
    </xf>
    <xf numFmtId="2" fontId="6" fillId="0" borderId="12" xfId="42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4" fontId="7" fillId="0" borderId="17" xfId="58" applyFont="1" applyBorder="1" applyAlignment="1">
      <alignment horizontal="center"/>
    </xf>
    <xf numFmtId="44" fontId="7" fillId="0" borderId="14" xfId="58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2" fillId="0" borderId="0" xfId="0" applyFont="1" applyAlignment="1">
      <alignment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/>
    </xf>
    <xf numFmtId="44" fontId="0" fillId="0" borderId="17" xfId="58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44" fontId="49" fillId="0" borderId="17" xfId="58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9" fillId="0" borderId="17" xfId="0" applyFont="1" applyBorder="1" applyAlignment="1">
      <alignment vertical="center"/>
    </xf>
    <xf numFmtId="0" fontId="0" fillId="0" borderId="17" xfId="0" applyNumberFormat="1" applyBorder="1" applyAlignment="1">
      <alignment vertical="center" wrapText="1"/>
    </xf>
    <xf numFmtId="44" fontId="7" fillId="0" borderId="17" xfId="58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4" fontId="0" fillId="0" borderId="17" xfId="58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7" xfId="0" applyFont="1" applyFill="1" applyBorder="1" applyAlignment="1">
      <alignment horizontal="center" vertical="center"/>
    </xf>
    <xf numFmtId="44" fontId="0" fillId="33" borderId="17" xfId="58" applyFont="1" applyFill="1" applyBorder="1" applyAlignment="1">
      <alignment horizontal="center" vertical="center"/>
    </xf>
    <xf numFmtId="44" fontId="0" fillId="33" borderId="17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44" fontId="56" fillId="33" borderId="17" xfId="58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4" fontId="2" fillId="0" borderId="23" xfId="0" applyNumberFormat="1" applyFont="1" applyBorder="1" applyAlignment="1">
      <alignment vertical="center"/>
    </xf>
    <xf numFmtId="44" fontId="11" fillId="0" borderId="17" xfId="58" applyFont="1" applyBorder="1" applyAlignment="1">
      <alignment vertical="center" wrapText="1"/>
    </xf>
    <xf numFmtId="44" fontId="11" fillId="0" borderId="23" xfId="58" applyFont="1" applyBorder="1" applyAlignment="1">
      <alignment vertical="center" wrapText="1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44" fontId="0" fillId="0" borderId="17" xfId="58" applyFont="1" applyBorder="1" applyAlignment="1" applyProtection="1">
      <alignment horizontal="center" vertical="center"/>
      <protection locked="0"/>
    </xf>
    <xf numFmtId="167" fontId="0" fillId="0" borderId="17" xfId="0" applyNumberFormat="1" applyBorder="1" applyAlignment="1" applyProtection="1">
      <alignment horizontal="center" vertical="center" wrapText="1"/>
      <protection locked="0"/>
    </xf>
    <xf numFmtId="167" fontId="0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7" fillId="0" borderId="0" xfId="0" applyFont="1" applyAlignment="1" applyProtection="1">
      <alignment horizontal="left"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4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49" fillId="0" borderId="18" xfId="0" applyFont="1" applyBorder="1" applyAlignment="1">
      <alignment horizontal="center" vertical="top"/>
    </xf>
    <xf numFmtId="0" fontId="49" fillId="0" borderId="19" xfId="0" applyFont="1" applyBorder="1" applyAlignment="1">
      <alignment horizontal="center" vertical="top"/>
    </xf>
    <xf numFmtId="0" fontId="49" fillId="0" borderId="23" xfId="0" applyFont="1" applyBorder="1" applyAlignment="1">
      <alignment horizontal="center" vertical="top"/>
    </xf>
    <xf numFmtId="0" fontId="49" fillId="0" borderId="18" xfId="0" applyFont="1" applyBorder="1" applyAlignment="1">
      <alignment horizontal="right" vertical="center"/>
    </xf>
    <xf numFmtId="0" fontId="49" fillId="0" borderId="19" xfId="0" applyFont="1" applyBorder="1" applyAlignment="1">
      <alignment horizontal="right" vertical="center"/>
    </xf>
    <xf numFmtId="0" fontId="49" fillId="0" borderId="23" xfId="0" applyFont="1" applyBorder="1" applyAlignment="1">
      <alignment horizontal="right"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18" xfId="0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49" fillId="0" borderId="23" xfId="0" applyFont="1" applyBorder="1" applyAlignment="1">
      <alignment horizontal="left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18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59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zoomScalePageLayoutView="0" workbookViewId="0" topLeftCell="A1">
      <selection activeCell="K60" sqref="K60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7.25390625" style="0" customWidth="1"/>
    <col min="7" max="7" width="7.125" style="0" customWidth="1"/>
    <col min="8" max="8" width="0.12890625" style="0" hidden="1" customWidth="1"/>
    <col min="9" max="9" width="6.00390625" style="0" customWidth="1"/>
    <col min="10" max="10" width="6.75390625" style="0" customWidth="1"/>
    <col min="11" max="11" width="8.75390625" style="0" customWidth="1"/>
    <col min="12" max="12" width="20.00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9.5">
      <c r="A2" s="189" t="s">
        <v>14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0" ht="12.75">
      <c r="A3" s="2"/>
      <c r="B3" s="2"/>
      <c r="C3" s="2"/>
      <c r="D3" s="2"/>
      <c r="E3" s="2"/>
      <c r="F3" s="2"/>
      <c r="G3" s="2"/>
      <c r="H3" s="2"/>
      <c r="I3" s="1"/>
      <c r="J3" s="1"/>
    </row>
    <row r="4" spans="1:12" ht="14.25">
      <c r="A4" s="190" t="s">
        <v>57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4.25">
      <c r="A5" s="190" t="s">
        <v>83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2" ht="18">
      <c r="A6" s="182" t="s">
        <v>75</v>
      </c>
      <c r="B6" s="182"/>
      <c r="C6" s="182"/>
      <c r="D6" s="182"/>
      <c r="E6" s="182"/>
      <c r="F6" s="47"/>
      <c r="G6" s="43"/>
      <c r="H6" s="43"/>
      <c r="I6" s="43"/>
      <c r="J6" s="43"/>
      <c r="K6" s="43"/>
      <c r="L6" s="43"/>
    </row>
    <row r="7" spans="1:12" ht="14.25">
      <c r="A7" s="48" t="s">
        <v>76</v>
      </c>
      <c r="B7" s="48"/>
      <c r="C7" s="48"/>
      <c r="D7" s="48"/>
      <c r="E7" s="48"/>
      <c r="F7" s="48"/>
      <c r="G7" s="43"/>
      <c r="H7" s="43"/>
      <c r="I7" s="43"/>
      <c r="J7" s="43"/>
      <c r="K7" s="43"/>
      <c r="L7" s="43"/>
    </row>
    <row r="8" spans="1:12" ht="14.25" customHeight="1">
      <c r="A8" s="183" t="s">
        <v>77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ht="14.2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2.75">
      <c r="A10" s="3" t="s">
        <v>0</v>
      </c>
      <c r="B10" s="3" t="s">
        <v>1</v>
      </c>
      <c r="C10" s="3" t="s">
        <v>2</v>
      </c>
      <c r="D10" s="170" t="s">
        <v>3</v>
      </c>
      <c r="E10" s="171"/>
      <c r="F10" s="171"/>
      <c r="G10" s="171"/>
      <c r="H10" s="172"/>
      <c r="I10" s="4" t="s">
        <v>5</v>
      </c>
      <c r="J10" s="3" t="s">
        <v>6</v>
      </c>
      <c r="K10" s="5" t="s">
        <v>9</v>
      </c>
      <c r="L10" s="6" t="s">
        <v>10</v>
      </c>
    </row>
    <row r="11" spans="1:12" ht="12.75">
      <c r="A11" s="7"/>
      <c r="B11" s="7"/>
      <c r="C11" s="7"/>
      <c r="D11" s="173" t="s">
        <v>4</v>
      </c>
      <c r="E11" s="174"/>
      <c r="F11" s="174"/>
      <c r="G11" s="174"/>
      <c r="H11" s="175"/>
      <c r="I11" s="8"/>
      <c r="J11" s="7"/>
      <c r="K11" s="9" t="s">
        <v>7</v>
      </c>
      <c r="L11" s="10" t="s">
        <v>8</v>
      </c>
    </row>
    <row r="12" spans="1:12" ht="12.75">
      <c r="A12" s="11"/>
      <c r="B12" s="11"/>
      <c r="C12" s="11"/>
      <c r="D12" s="176"/>
      <c r="E12" s="177"/>
      <c r="F12" s="177"/>
      <c r="G12" s="177"/>
      <c r="H12" s="12"/>
      <c r="I12" s="13"/>
      <c r="J12" s="11"/>
      <c r="K12" s="14" t="s">
        <v>8</v>
      </c>
      <c r="L12" s="15"/>
    </row>
    <row r="13" spans="1:12" ht="12.75">
      <c r="A13" s="16">
        <v>1</v>
      </c>
      <c r="B13" s="16">
        <v>2</v>
      </c>
      <c r="C13" s="16">
        <v>3</v>
      </c>
      <c r="D13" s="178">
        <v>4</v>
      </c>
      <c r="E13" s="179"/>
      <c r="F13" s="179"/>
      <c r="G13" s="179"/>
      <c r="H13" s="180"/>
      <c r="I13" s="16">
        <v>5</v>
      </c>
      <c r="J13" s="16">
        <v>6</v>
      </c>
      <c r="K13" s="17">
        <v>7</v>
      </c>
      <c r="L13" s="18">
        <v>8</v>
      </c>
    </row>
    <row r="14" spans="1:12" ht="12.75">
      <c r="A14" s="34" t="s">
        <v>16</v>
      </c>
      <c r="B14" s="59"/>
      <c r="C14" s="59"/>
      <c r="D14" s="184" t="s">
        <v>17</v>
      </c>
      <c r="E14" s="184"/>
      <c r="F14" s="184"/>
      <c r="G14" s="184"/>
      <c r="H14" s="184"/>
      <c r="I14" s="59"/>
      <c r="J14" s="60"/>
      <c r="K14" s="18"/>
      <c r="L14" s="18"/>
    </row>
    <row r="15" spans="1:12" ht="12.75">
      <c r="A15" s="61">
        <v>1</v>
      </c>
      <c r="B15" s="59" t="s">
        <v>18</v>
      </c>
      <c r="C15" s="59" t="s">
        <v>19</v>
      </c>
      <c r="D15" s="185" t="s">
        <v>20</v>
      </c>
      <c r="E15" s="185"/>
      <c r="F15" s="185"/>
      <c r="G15" s="185"/>
      <c r="H15" s="185"/>
      <c r="I15" s="61" t="s">
        <v>21</v>
      </c>
      <c r="J15" s="62">
        <f>327/1000</f>
        <v>0.327</v>
      </c>
      <c r="K15" s="144"/>
      <c r="L15" s="111">
        <f>ROUND(J15*K15,2)</f>
        <v>0</v>
      </c>
    </row>
    <row r="16" spans="1:12" ht="12.75">
      <c r="A16" s="34" t="s">
        <v>22</v>
      </c>
      <c r="B16" s="35"/>
      <c r="C16" s="35"/>
      <c r="D16" s="184" t="s">
        <v>23</v>
      </c>
      <c r="E16" s="184"/>
      <c r="F16" s="184"/>
      <c r="G16" s="184"/>
      <c r="H16" s="184"/>
      <c r="I16" s="35"/>
      <c r="J16" s="60"/>
      <c r="K16" s="63"/>
      <c r="L16" s="63"/>
    </row>
    <row r="17" spans="1:12" ht="12.75">
      <c r="A17" s="36">
        <v>2</v>
      </c>
      <c r="B17" s="64" t="s">
        <v>18</v>
      </c>
      <c r="C17" s="64" t="s">
        <v>24</v>
      </c>
      <c r="D17" s="169" t="s">
        <v>84</v>
      </c>
      <c r="E17" s="169"/>
      <c r="F17" s="169"/>
      <c r="G17" s="169"/>
      <c r="H17" s="169"/>
      <c r="I17" s="36"/>
      <c r="J17" s="65"/>
      <c r="K17" s="66"/>
      <c r="L17" s="66"/>
    </row>
    <row r="18" spans="1:12" ht="12.75">
      <c r="A18" s="57"/>
      <c r="B18" s="67"/>
      <c r="C18" s="67"/>
      <c r="D18" s="181" t="s">
        <v>85</v>
      </c>
      <c r="E18" s="181"/>
      <c r="F18" s="181"/>
      <c r="G18" s="181"/>
      <c r="H18" s="181"/>
      <c r="I18" s="42" t="s">
        <v>25</v>
      </c>
      <c r="J18" s="68">
        <v>8</v>
      </c>
      <c r="K18" s="145"/>
      <c r="L18" s="112">
        <f>ROUND(J18*K18,2)</f>
        <v>0</v>
      </c>
    </row>
    <row r="19" spans="1:12" ht="12.75">
      <c r="A19" s="36">
        <v>3</v>
      </c>
      <c r="B19" s="64" t="s">
        <v>18</v>
      </c>
      <c r="C19" s="64" t="s">
        <v>24</v>
      </c>
      <c r="D19" s="169" t="s">
        <v>54</v>
      </c>
      <c r="E19" s="169"/>
      <c r="F19" s="169"/>
      <c r="G19" s="169"/>
      <c r="H19" s="169"/>
      <c r="I19" s="36"/>
      <c r="J19" s="65"/>
      <c r="K19" s="66"/>
      <c r="L19" s="66"/>
    </row>
    <row r="20" spans="1:12" ht="12.75">
      <c r="A20" s="41"/>
      <c r="B20" s="69"/>
      <c r="C20" s="69"/>
      <c r="D20" s="186" t="s">
        <v>86</v>
      </c>
      <c r="E20" s="186"/>
      <c r="F20" s="186"/>
      <c r="G20" s="186"/>
      <c r="H20" s="186"/>
      <c r="I20" s="41"/>
      <c r="J20" s="37"/>
      <c r="K20" s="70"/>
      <c r="L20" s="70">
        <f>IF(K20&gt;0,J21*K20,"")</f>
      </c>
    </row>
    <row r="21" spans="1:12" ht="12.75">
      <c r="A21" s="42"/>
      <c r="B21" s="67"/>
      <c r="C21" s="67"/>
      <c r="D21" s="181" t="s">
        <v>87</v>
      </c>
      <c r="E21" s="181"/>
      <c r="F21" s="181"/>
      <c r="G21" s="181"/>
      <c r="H21" s="181"/>
      <c r="I21" s="42" t="s">
        <v>26</v>
      </c>
      <c r="J21" s="68">
        <v>6</v>
      </c>
      <c r="K21" s="145"/>
      <c r="L21" s="112">
        <f>ROUND(J21*K21,2)</f>
        <v>0</v>
      </c>
    </row>
    <row r="22" spans="1:12" ht="12.75">
      <c r="A22" s="36">
        <v>4</v>
      </c>
      <c r="B22" s="64" t="s">
        <v>18</v>
      </c>
      <c r="C22" s="64" t="s">
        <v>24</v>
      </c>
      <c r="D22" s="169" t="s">
        <v>88</v>
      </c>
      <c r="E22" s="169"/>
      <c r="F22" s="169"/>
      <c r="G22" s="169"/>
      <c r="H22" s="169"/>
      <c r="I22" s="36"/>
      <c r="J22" s="65"/>
      <c r="K22" s="66"/>
      <c r="L22" s="66"/>
    </row>
    <row r="23" spans="1:12" ht="12.75">
      <c r="A23" s="42"/>
      <c r="B23" s="67"/>
      <c r="C23" s="67"/>
      <c r="D23" s="181" t="s">
        <v>89</v>
      </c>
      <c r="E23" s="181"/>
      <c r="F23" s="181"/>
      <c r="G23" s="181"/>
      <c r="H23" s="181"/>
      <c r="I23" s="42" t="s">
        <v>25</v>
      </c>
      <c r="J23" s="68">
        <v>8</v>
      </c>
      <c r="K23" s="145"/>
      <c r="L23" s="112">
        <f>ROUND(J23*K23,2)</f>
        <v>0</v>
      </c>
    </row>
    <row r="24" spans="1:12" ht="12.75">
      <c r="A24" s="36">
        <v>5</v>
      </c>
      <c r="B24" s="64" t="s">
        <v>18</v>
      </c>
      <c r="C24" s="64" t="s">
        <v>24</v>
      </c>
      <c r="D24" s="169" t="s">
        <v>54</v>
      </c>
      <c r="E24" s="169"/>
      <c r="F24" s="169"/>
      <c r="G24" s="169"/>
      <c r="H24" s="169"/>
      <c r="I24" s="36"/>
      <c r="J24" s="65"/>
      <c r="K24" s="66"/>
      <c r="L24" s="66">
        <f>IF(K24&gt;0,J25*K24,"")</f>
      </c>
    </row>
    <row r="25" spans="1:12" ht="12.75">
      <c r="A25" s="41"/>
      <c r="B25" s="69"/>
      <c r="C25" s="69"/>
      <c r="D25" s="186" t="s">
        <v>90</v>
      </c>
      <c r="E25" s="186"/>
      <c r="F25" s="186"/>
      <c r="G25" s="186"/>
      <c r="H25" s="186"/>
      <c r="I25" s="41"/>
      <c r="J25" s="37"/>
      <c r="K25" s="70"/>
      <c r="L25" s="70"/>
    </row>
    <row r="26" spans="1:12" ht="12.75">
      <c r="A26" s="42"/>
      <c r="B26" s="67"/>
      <c r="C26" s="67"/>
      <c r="D26" s="181" t="s">
        <v>91</v>
      </c>
      <c r="E26" s="181"/>
      <c r="F26" s="181"/>
      <c r="G26" s="181"/>
      <c r="H26" s="181"/>
      <c r="I26" s="42" t="s">
        <v>26</v>
      </c>
      <c r="J26" s="68">
        <v>14</v>
      </c>
      <c r="K26" s="145"/>
      <c r="L26" s="112">
        <f>ROUND(J26*K26,2)</f>
        <v>0</v>
      </c>
    </row>
    <row r="27" spans="1:12" ht="12.75">
      <c r="A27" s="36">
        <v>6</v>
      </c>
      <c r="B27" s="64" t="s">
        <v>18</v>
      </c>
      <c r="C27" s="64" t="s">
        <v>24</v>
      </c>
      <c r="D27" s="169" t="s">
        <v>92</v>
      </c>
      <c r="E27" s="187"/>
      <c r="F27" s="187"/>
      <c r="G27" s="187"/>
      <c r="H27" s="187"/>
      <c r="I27" s="36"/>
      <c r="J27" s="65"/>
      <c r="K27" s="71"/>
      <c r="L27" s="71"/>
    </row>
    <row r="28" spans="1:12" ht="12.75">
      <c r="A28" s="42"/>
      <c r="B28" s="67"/>
      <c r="C28" s="67"/>
      <c r="D28" s="181" t="s">
        <v>93</v>
      </c>
      <c r="E28" s="181"/>
      <c r="F28" s="181"/>
      <c r="G28" s="181"/>
      <c r="H28" s="181"/>
      <c r="I28" s="42" t="s">
        <v>26</v>
      </c>
      <c r="J28" s="68">
        <v>6</v>
      </c>
      <c r="K28" s="145"/>
      <c r="L28" s="112">
        <f>ROUND(J28*K28,2)</f>
        <v>0</v>
      </c>
    </row>
    <row r="29" spans="1:12" ht="12.75">
      <c r="A29" s="36">
        <v>7</v>
      </c>
      <c r="B29" s="64" t="s">
        <v>29</v>
      </c>
      <c r="C29" s="64" t="s">
        <v>30</v>
      </c>
      <c r="D29" s="169" t="s">
        <v>94</v>
      </c>
      <c r="E29" s="169"/>
      <c r="F29" s="169"/>
      <c r="G29" s="169"/>
      <c r="H29" s="169"/>
      <c r="I29" s="72"/>
      <c r="J29" s="72"/>
      <c r="K29" s="66"/>
      <c r="L29" s="66"/>
    </row>
    <row r="30" spans="1:12" ht="12.75">
      <c r="A30" s="42"/>
      <c r="B30" s="67"/>
      <c r="C30" s="67"/>
      <c r="D30" s="181" t="s">
        <v>95</v>
      </c>
      <c r="E30" s="181"/>
      <c r="F30" s="181"/>
      <c r="G30" s="181"/>
      <c r="H30" s="181"/>
      <c r="I30" s="42" t="s">
        <v>31</v>
      </c>
      <c r="J30" s="68">
        <v>3.15</v>
      </c>
      <c r="K30" s="145"/>
      <c r="L30" s="112">
        <f>ROUND(J30*K30,2)</f>
        <v>0</v>
      </c>
    </row>
    <row r="31" spans="1:12" ht="12.75">
      <c r="A31" s="34" t="s">
        <v>27</v>
      </c>
      <c r="B31" s="35"/>
      <c r="C31" s="35"/>
      <c r="D31" s="184" t="s">
        <v>28</v>
      </c>
      <c r="E31" s="184"/>
      <c r="F31" s="184"/>
      <c r="G31" s="184"/>
      <c r="H31" s="184"/>
      <c r="I31" s="59"/>
      <c r="J31" s="60"/>
      <c r="K31" s="63"/>
      <c r="L31" s="63"/>
    </row>
    <row r="32" spans="1:12" ht="12.75">
      <c r="A32" s="36">
        <v>8</v>
      </c>
      <c r="B32" s="64" t="s">
        <v>29</v>
      </c>
      <c r="C32" s="64" t="s">
        <v>30</v>
      </c>
      <c r="D32" s="73" t="s">
        <v>96</v>
      </c>
      <c r="E32" s="74"/>
      <c r="F32" s="74"/>
      <c r="G32" s="74"/>
      <c r="H32" s="75"/>
      <c r="I32" s="36"/>
      <c r="J32" s="76"/>
      <c r="K32" s="66"/>
      <c r="L32" s="66">
        <f>IF(K32&gt;0,#REF!*K32,"")</f>
      </c>
    </row>
    <row r="33" spans="1:12" ht="12.75">
      <c r="A33" s="42"/>
      <c r="B33" s="40"/>
      <c r="C33" s="40"/>
      <c r="D33" s="181" t="s">
        <v>97</v>
      </c>
      <c r="E33" s="181"/>
      <c r="F33" s="181"/>
      <c r="G33" s="181"/>
      <c r="H33" s="181"/>
      <c r="I33" s="42" t="s">
        <v>31</v>
      </c>
      <c r="J33" s="77">
        <v>1819</v>
      </c>
      <c r="K33" s="145"/>
      <c r="L33" s="112">
        <f>ROUND(J33*K33,2)</f>
        <v>0</v>
      </c>
    </row>
    <row r="34" spans="1:12" ht="12.75">
      <c r="A34" s="34" t="s">
        <v>32</v>
      </c>
      <c r="B34" s="59"/>
      <c r="C34" s="59"/>
      <c r="D34" s="184" t="s">
        <v>33</v>
      </c>
      <c r="E34" s="184"/>
      <c r="F34" s="184"/>
      <c r="G34" s="184"/>
      <c r="H34" s="184"/>
      <c r="I34" s="59"/>
      <c r="J34" s="60"/>
      <c r="K34" s="63"/>
      <c r="L34" s="63">
        <f>IF(K34&gt;0,#REF!*K34,"")</f>
      </c>
    </row>
    <row r="35" spans="1:12" ht="12.75">
      <c r="A35" s="36">
        <v>9</v>
      </c>
      <c r="B35" s="64" t="s">
        <v>34</v>
      </c>
      <c r="C35" s="64" t="s">
        <v>35</v>
      </c>
      <c r="D35" s="163" t="s">
        <v>98</v>
      </c>
      <c r="E35" s="164"/>
      <c r="F35" s="164"/>
      <c r="G35" s="165"/>
      <c r="H35" s="58"/>
      <c r="I35" s="30"/>
      <c r="J35" s="30"/>
      <c r="K35" s="66"/>
      <c r="L35" s="66">
        <f>IF(K35&gt;0,J36*K35,"")</f>
      </c>
    </row>
    <row r="36" spans="1:12" ht="12.75">
      <c r="A36" s="13"/>
      <c r="B36" s="11"/>
      <c r="C36" s="11"/>
      <c r="D36" s="188" t="s">
        <v>58</v>
      </c>
      <c r="E36" s="188"/>
      <c r="F36" s="188"/>
      <c r="G36" s="188"/>
      <c r="H36" s="188"/>
      <c r="I36" s="42" t="s">
        <v>36</v>
      </c>
      <c r="J36" s="78">
        <v>10</v>
      </c>
      <c r="K36" s="145"/>
      <c r="L36" s="112">
        <f>ROUND(J36*K36,2)</f>
        <v>0</v>
      </c>
    </row>
    <row r="37" spans="1:12" ht="12.75">
      <c r="A37" s="36">
        <v>10</v>
      </c>
      <c r="B37" s="64" t="s">
        <v>34</v>
      </c>
      <c r="C37" s="64" t="s">
        <v>35</v>
      </c>
      <c r="D37" s="169" t="s">
        <v>37</v>
      </c>
      <c r="E37" s="169"/>
      <c r="F37" s="169"/>
      <c r="G37" s="169"/>
      <c r="H37" s="169"/>
      <c r="I37" s="36"/>
      <c r="J37" s="72"/>
      <c r="K37" s="71"/>
      <c r="L37" s="71"/>
    </row>
    <row r="38" spans="1:12" ht="12.75">
      <c r="A38" s="42"/>
      <c r="B38" s="67"/>
      <c r="C38" s="67"/>
      <c r="D38" s="181" t="s">
        <v>99</v>
      </c>
      <c r="E38" s="181"/>
      <c r="F38" s="181"/>
      <c r="G38" s="181"/>
      <c r="H38" s="181"/>
      <c r="I38" s="42" t="s">
        <v>36</v>
      </c>
      <c r="J38" s="78">
        <v>38</v>
      </c>
      <c r="K38" s="145"/>
      <c r="L38" s="112">
        <f>ROUND(J38*K38,2)</f>
        <v>0</v>
      </c>
    </row>
    <row r="39" spans="1:12" ht="12.75">
      <c r="A39" s="36">
        <v>11</v>
      </c>
      <c r="B39" s="64" t="s">
        <v>29</v>
      </c>
      <c r="C39" s="64" t="s">
        <v>30</v>
      </c>
      <c r="D39" s="163" t="s">
        <v>100</v>
      </c>
      <c r="E39" s="164"/>
      <c r="F39" s="164"/>
      <c r="G39" s="165"/>
      <c r="H39" s="58"/>
      <c r="I39" s="36"/>
      <c r="J39" s="79"/>
      <c r="K39" s="66"/>
      <c r="L39" s="66"/>
    </row>
    <row r="40" spans="1:12" ht="12.75">
      <c r="A40" s="41"/>
      <c r="B40" s="69"/>
      <c r="C40" s="69"/>
      <c r="D40" s="166" t="s">
        <v>101</v>
      </c>
      <c r="E40" s="167"/>
      <c r="F40" s="167"/>
      <c r="G40" s="168"/>
      <c r="H40" s="38"/>
      <c r="I40" s="41"/>
      <c r="J40" s="80"/>
      <c r="K40" s="70"/>
      <c r="L40" s="70"/>
    </row>
    <row r="41" spans="1:12" ht="12.75">
      <c r="A41" s="41"/>
      <c r="B41" s="69"/>
      <c r="C41" s="69"/>
      <c r="D41" s="166" t="s">
        <v>102</v>
      </c>
      <c r="E41" s="167"/>
      <c r="F41" s="167"/>
      <c r="G41" s="168"/>
      <c r="H41" s="38"/>
      <c r="I41" s="41"/>
      <c r="J41" s="80"/>
      <c r="K41" s="70"/>
      <c r="L41" s="70"/>
    </row>
    <row r="42" spans="1:12" ht="12.75">
      <c r="A42" s="41"/>
      <c r="B42" s="69"/>
      <c r="C42" s="69"/>
      <c r="D42" s="166" t="s">
        <v>103</v>
      </c>
      <c r="E42" s="167"/>
      <c r="F42" s="167"/>
      <c r="G42" s="168"/>
      <c r="H42" s="38"/>
      <c r="I42" s="41"/>
      <c r="J42" s="80"/>
      <c r="K42" s="70"/>
      <c r="L42" s="70"/>
    </row>
    <row r="43" spans="1:12" ht="12.75">
      <c r="A43" s="41"/>
      <c r="B43" s="69"/>
      <c r="C43" s="69"/>
      <c r="D43" s="166" t="s">
        <v>104</v>
      </c>
      <c r="E43" s="167"/>
      <c r="F43" s="167"/>
      <c r="G43" s="168"/>
      <c r="H43" s="38"/>
      <c r="I43" s="41" t="s">
        <v>25</v>
      </c>
      <c r="J43" s="81">
        <v>232</v>
      </c>
      <c r="K43" s="146"/>
      <c r="L43" s="112">
        <f>ROUND(J43*K43,2)</f>
        <v>0</v>
      </c>
    </row>
    <row r="44" spans="1:12" ht="12.75">
      <c r="A44" s="34" t="s">
        <v>38</v>
      </c>
      <c r="B44" s="59"/>
      <c r="C44" s="59"/>
      <c r="D44" s="184" t="s">
        <v>39</v>
      </c>
      <c r="E44" s="184"/>
      <c r="F44" s="184"/>
      <c r="G44" s="184"/>
      <c r="H44" s="184"/>
      <c r="I44" s="82"/>
      <c r="J44" s="83"/>
      <c r="K44" s="84"/>
      <c r="L44" s="84"/>
    </row>
    <row r="45" spans="1:12" ht="12.75">
      <c r="A45" s="36">
        <v>12</v>
      </c>
      <c r="B45" s="64" t="s">
        <v>40</v>
      </c>
      <c r="C45" s="64" t="s">
        <v>41</v>
      </c>
      <c r="D45" s="169" t="s">
        <v>105</v>
      </c>
      <c r="E45" s="169"/>
      <c r="F45" s="169"/>
      <c r="G45" s="169"/>
      <c r="H45" s="169"/>
      <c r="I45" s="36"/>
      <c r="J45" s="76"/>
      <c r="K45" s="85"/>
      <c r="L45" s="66">
        <f>IF(K45&gt;0,#REF!*K45,"")</f>
      </c>
    </row>
    <row r="46" spans="1:12" ht="12.75">
      <c r="A46" s="41"/>
      <c r="B46" s="69"/>
      <c r="C46" s="69"/>
      <c r="D46" s="186" t="s">
        <v>106</v>
      </c>
      <c r="E46" s="186"/>
      <c r="F46" s="186"/>
      <c r="G46" s="186"/>
      <c r="H46" s="186"/>
      <c r="I46" s="37"/>
      <c r="J46" s="81"/>
      <c r="K46" s="86"/>
      <c r="L46" s="86"/>
    </row>
    <row r="47" spans="1:12" ht="12.75">
      <c r="A47" s="42"/>
      <c r="B47" s="67"/>
      <c r="C47" s="67"/>
      <c r="D47" s="181" t="s">
        <v>107</v>
      </c>
      <c r="E47" s="181"/>
      <c r="F47" s="181"/>
      <c r="G47" s="181"/>
      <c r="H47" s="181"/>
      <c r="I47" s="42" t="s">
        <v>26</v>
      </c>
      <c r="J47" s="77">
        <v>4165</v>
      </c>
      <c r="K47" s="145"/>
      <c r="L47" s="112">
        <f>ROUND(J47*K47,2)</f>
        <v>0</v>
      </c>
    </row>
    <row r="48" spans="1:12" ht="12.75">
      <c r="A48" s="36">
        <v>13</v>
      </c>
      <c r="B48" s="64" t="s">
        <v>40</v>
      </c>
      <c r="C48" s="64" t="s">
        <v>42</v>
      </c>
      <c r="D48" s="169" t="s">
        <v>43</v>
      </c>
      <c r="E48" s="169"/>
      <c r="F48" s="169"/>
      <c r="G48" s="169"/>
      <c r="H48" s="169"/>
      <c r="I48" s="72"/>
      <c r="J48" s="65"/>
      <c r="K48" s="66"/>
      <c r="L48" s="66"/>
    </row>
    <row r="49" spans="1:12" ht="12.75">
      <c r="A49" s="41"/>
      <c r="B49" s="37"/>
      <c r="C49" s="37"/>
      <c r="D49" s="186" t="s">
        <v>78</v>
      </c>
      <c r="E49" s="186"/>
      <c r="F49" s="186"/>
      <c r="G49" s="186"/>
      <c r="H49" s="186"/>
      <c r="I49" s="87"/>
      <c r="J49" s="88"/>
      <c r="K49" s="70"/>
      <c r="L49" s="70"/>
    </row>
    <row r="50" spans="1:12" ht="12.75">
      <c r="A50" s="42"/>
      <c r="B50" s="67"/>
      <c r="C50" s="67"/>
      <c r="D50" s="181" t="s">
        <v>108</v>
      </c>
      <c r="E50" s="181"/>
      <c r="F50" s="181"/>
      <c r="G50" s="181"/>
      <c r="H50" s="181"/>
      <c r="I50" s="42" t="s">
        <v>26</v>
      </c>
      <c r="J50" s="77">
        <v>4165</v>
      </c>
      <c r="K50" s="145"/>
      <c r="L50" s="112">
        <f>ROUND(J50*K50,2)</f>
        <v>0</v>
      </c>
    </row>
    <row r="51" spans="1:12" ht="12.75">
      <c r="A51" s="36">
        <v>14</v>
      </c>
      <c r="B51" s="64" t="s">
        <v>40</v>
      </c>
      <c r="C51" s="64" t="s">
        <v>44</v>
      </c>
      <c r="D51" s="169" t="s">
        <v>45</v>
      </c>
      <c r="E51" s="169"/>
      <c r="F51" s="169"/>
      <c r="G51" s="169"/>
      <c r="H51" s="169"/>
      <c r="I51" s="89"/>
      <c r="J51" s="90"/>
      <c r="K51" s="33"/>
      <c r="L51" s="26"/>
    </row>
    <row r="52" spans="1:12" ht="12.75">
      <c r="A52" s="39"/>
      <c r="B52" s="37"/>
      <c r="C52" s="37"/>
      <c r="D52" s="186" t="s">
        <v>55</v>
      </c>
      <c r="E52" s="186"/>
      <c r="F52" s="186"/>
      <c r="G52" s="186"/>
      <c r="H52" s="186"/>
      <c r="I52" s="87"/>
      <c r="J52" s="91"/>
      <c r="K52" s="25"/>
      <c r="L52" s="27"/>
    </row>
    <row r="53" spans="1:12" ht="12.75">
      <c r="A53" s="42"/>
      <c r="B53" s="56"/>
      <c r="C53" s="56"/>
      <c r="D53" s="181" t="s">
        <v>79</v>
      </c>
      <c r="E53" s="181"/>
      <c r="F53" s="181"/>
      <c r="G53" s="181"/>
      <c r="H53" s="181"/>
      <c r="I53" s="42" t="s">
        <v>26</v>
      </c>
      <c r="J53" s="77">
        <v>4165</v>
      </c>
      <c r="K53" s="51"/>
      <c r="L53" s="112">
        <f>ROUND(J53*K53,2)</f>
        <v>0</v>
      </c>
    </row>
    <row r="54" spans="1:12" ht="12.75">
      <c r="A54" s="34" t="s">
        <v>46</v>
      </c>
      <c r="B54" s="59"/>
      <c r="C54" s="59"/>
      <c r="D54" s="184" t="s">
        <v>47</v>
      </c>
      <c r="E54" s="184"/>
      <c r="F54" s="184"/>
      <c r="G54" s="184"/>
      <c r="H54" s="184"/>
      <c r="I54" s="59"/>
      <c r="J54" s="92"/>
      <c r="K54" s="32"/>
      <c r="L54" s="63">
        <f>IF(K54&gt;0,J54*K54,"")</f>
      </c>
    </row>
    <row r="55" spans="1:12" ht="12.75">
      <c r="A55" s="36">
        <v>15</v>
      </c>
      <c r="B55" s="58" t="s">
        <v>40</v>
      </c>
      <c r="C55" s="64" t="s">
        <v>50</v>
      </c>
      <c r="D55" s="169" t="s">
        <v>109</v>
      </c>
      <c r="E55" s="169"/>
      <c r="F55" s="169"/>
      <c r="G55" s="169"/>
      <c r="H55" s="169"/>
      <c r="I55" s="89"/>
      <c r="J55" s="90"/>
      <c r="K55" s="93"/>
      <c r="L55" s="66"/>
    </row>
    <row r="56" spans="1:12" ht="12.75">
      <c r="A56" s="41"/>
      <c r="B56" s="38"/>
      <c r="C56" s="69"/>
      <c r="D56" s="186" t="s">
        <v>110</v>
      </c>
      <c r="E56" s="186"/>
      <c r="F56" s="186"/>
      <c r="G56" s="186"/>
      <c r="H56" s="186"/>
      <c r="I56" s="37"/>
      <c r="J56" s="81"/>
      <c r="K56" s="94"/>
      <c r="L56" s="70"/>
    </row>
    <row r="57" spans="1:12" ht="12.75">
      <c r="A57" s="42"/>
      <c r="B57" s="56"/>
      <c r="C57" s="67"/>
      <c r="D57" s="181" t="s">
        <v>111</v>
      </c>
      <c r="E57" s="181"/>
      <c r="F57" s="181"/>
      <c r="G57" s="181"/>
      <c r="H57" s="181"/>
      <c r="I57" s="42" t="s">
        <v>25</v>
      </c>
      <c r="J57" s="77">
        <v>143</v>
      </c>
      <c r="K57" s="51"/>
      <c r="L57" s="112">
        <f>ROUND(J57*K57,2)</f>
        <v>0</v>
      </c>
    </row>
    <row r="58" spans="1:12" ht="12.75">
      <c r="A58" s="36">
        <v>16</v>
      </c>
      <c r="B58" s="58" t="s">
        <v>40</v>
      </c>
      <c r="C58" s="64" t="s">
        <v>50</v>
      </c>
      <c r="D58" s="169" t="s">
        <v>112</v>
      </c>
      <c r="E58" s="169"/>
      <c r="F58" s="169"/>
      <c r="G58" s="169"/>
      <c r="H58" s="169"/>
      <c r="I58" s="89"/>
      <c r="J58" s="90"/>
      <c r="K58" s="93"/>
      <c r="L58" s="66">
        <f>IF(K58&gt;0,J58*K58,"")</f>
      </c>
    </row>
    <row r="59" spans="1:12" ht="12.75">
      <c r="A59" s="41"/>
      <c r="B59" s="38"/>
      <c r="C59" s="69"/>
      <c r="D59" s="186" t="s">
        <v>113</v>
      </c>
      <c r="E59" s="186"/>
      <c r="F59" s="186"/>
      <c r="G59" s="186"/>
      <c r="H59" s="186"/>
      <c r="I59" s="37"/>
      <c r="J59" s="81"/>
      <c r="K59" s="70"/>
      <c r="L59" s="70"/>
    </row>
    <row r="60" spans="1:12" ht="12.75">
      <c r="A60" s="42"/>
      <c r="B60" s="56"/>
      <c r="C60" s="67"/>
      <c r="D60" s="181" t="s">
        <v>114</v>
      </c>
      <c r="E60" s="181"/>
      <c r="F60" s="181"/>
      <c r="G60" s="181"/>
      <c r="H60" s="181"/>
      <c r="I60" s="42" t="s">
        <v>25</v>
      </c>
      <c r="J60" s="77">
        <f>75.85+54.3+65.28+64.87+16.8+17.4+14.4+4.2+6.2+13.3+4.25+9.25*2+1.6*21*2+4.45+4.05+9.15+8.65+1.6*2+2*2+19.25+70.69+66.01</f>
        <v>611.9999999999998</v>
      </c>
      <c r="K60" s="145"/>
      <c r="L60" s="112">
        <f>ROUND(J60*K60,2)</f>
        <v>0</v>
      </c>
    </row>
    <row r="61" spans="1:12" ht="12.75">
      <c r="A61" s="36">
        <v>17</v>
      </c>
      <c r="B61" s="58" t="s">
        <v>40</v>
      </c>
      <c r="C61" s="64" t="s">
        <v>48</v>
      </c>
      <c r="D61" s="169" t="s">
        <v>115</v>
      </c>
      <c r="E61" s="169"/>
      <c r="F61" s="169"/>
      <c r="G61" s="169"/>
      <c r="H61" s="169"/>
      <c r="I61" s="89"/>
      <c r="J61" s="90"/>
      <c r="K61" s="66"/>
      <c r="L61" s="66">
        <f>IF(K61&gt;0,J61*K61,"")</f>
      </c>
    </row>
    <row r="62" spans="1:12" ht="12.75">
      <c r="A62" s="41"/>
      <c r="B62" s="38"/>
      <c r="C62" s="69"/>
      <c r="D62" s="186" t="s">
        <v>116</v>
      </c>
      <c r="E62" s="186"/>
      <c r="F62" s="186"/>
      <c r="G62" s="186"/>
      <c r="H62" s="186"/>
      <c r="I62" s="37"/>
      <c r="J62" s="81"/>
      <c r="K62" s="70"/>
      <c r="L62" s="70"/>
    </row>
    <row r="63" spans="1:12" ht="12.75">
      <c r="A63" s="41"/>
      <c r="B63" s="38"/>
      <c r="C63" s="69"/>
      <c r="D63" s="166" t="s">
        <v>117</v>
      </c>
      <c r="E63" s="167"/>
      <c r="F63" s="167"/>
      <c r="G63" s="167"/>
      <c r="H63" s="168"/>
      <c r="I63" s="37"/>
      <c r="J63" s="81"/>
      <c r="K63" s="70"/>
      <c r="L63" s="70"/>
    </row>
    <row r="64" spans="1:12" ht="12.75">
      <c r="A64" s="42"/>
      <c r="B64" s="56"/>
      <c r="C64" s="67"/>
      <c r="D64" s="181" t="s">
        <v>118</v>
      </c>
      <c r="E64" s="181"/>
      <c r="F64" s="181"/>
      <c r="G64" s="181"/>
      <c r="H64" s="181"/>
      <c r="I64" s="42" t="s">
        <v>25</v>
      </c>
      <c r="J64" s="77">
        <v>18</v>
      </c>
      <c r="K64" s="145"/>
      <c r="L64" s="112">
        <f>ROUND(J64*K64,2)</f>
        <v>0</v>
      </c>
    </row>
    <row r="65" spans="1:12" ht="12.75">
      <c r="A65" s="36">
        <v>18</v>
      </c>
      <c r="B65" s="58" t="s">
        <v>40</v>
      </c>
      <c r="C65" s="64" t="s">
        <v>48</v>
      </c>
      <c r="D65" s="169" t="s">
        <v>56</v>
      </c>
      <c r="E65" s="169"/>
      <c r="F65" s="169"/>
      <c r="G65" s="169"/>
      <c r="H65" s="169"/>
      <c r="I65" s="89"/>
      <c r="J65" s="90"/>
      <c r="K65" s="66"/>
      <c r="L65" s="66"/>
    </row>
    <row r="66" spans="1:12" ht="12.75">
      <c r="A66" s="41"/>
      <c r="B66" s="38"/>
      <c r="C66" s="69"/>
      <c r="D66" s="186" t="s">
        <v>119</v>
      </c>
      <c r="E66" s="186"/>
      <c r="F66" s="186"/>
      <c r="G66" s="186"/>
      <c r="H66" s="186"/>
      <c r="I66" s="37"/>
      <c r="J66" s="81"/>
      <c r="K66" s="70"/>
      <c r="L66" s="70">
        <f>IF(K66&gt;0,#REF!*K66,"")</f>
      </c>
    </row>
    <row r="67" spans="1:12" ht="12.75">
      <c r="A67" s="41"/>
      <c r="B67" s="38"/>
      <c r="C67" s="69"/>
      <c r="D67" s="166" t="s">
        <v>120</v>
      </c>
      <c r="E67" s="167"/>
      <c r="F67" s="167"/>
      <c r="G67" s="168"/>
      <c r="H67" s="38"/>
      <c r="I67" s="37"/>
      <c r="J67" s="81"/>
      <c r="K67" s="70"/>
      <c r="L67" s="70"/>
    </row>
    <row r="68" spans="1:12" ht="12.75">
      <c r="A68" s="42"/>
      <c r="B68" s="56"/>
      <c r="C68" s="67"/>
      <c r="D68" s="181" t="s">
        <v>121</v>
      </c>
      <c r="E68" s="181"/>
      <c r="F68" s="181"/>
      <c r="G68" s="181"/>
      <c r="H68" s="181"/>
      <c r="I68" s="42" t="s">
        <v>25</v>
      </c>
      <c r="J68" s="77">
        <f>146.8+10.7+8.5+2*2+(3+1.5*2+1+1.6*2)*3+(1.5*2+1+1.6*2)</f>
        <v>207.79999999999998</v>
      </c>
      <c r="K68" s="145"/>
      <c r="L68" s="112">
        <f>ROUND(J68*K68,2)</f>
        <v>0</v>
      </c>
    </row>
    <row r="69" spans="1:12" ht="12.75">
      <c r="A69" s="36">
        <v>19</v>
      </c>
      <c r="B69" s="58" t="s">
        <v>40</v>
      </c>
      <c r="C69" s="64" t="s">
        <v>48</v>
      </c>
      <c r="D69" s="169" t="s">
        <v>56</v>
      </c>
      <c r="E69" s="169"/>
      <c r="F69" s="169"/>
      <c r="G69" s="169"/>
      <c r="H69" s="169"/>
      <c r="I69" s="89"/>
      <c r="J69" s="90"/>
      <c r="K69" s="66"/>
      <c r="L69" s="66"/>
    </row>
    <row r="70" spans="1:12" ht="12.75">
      <c r="A70" s="41"/>
      <c r="B70" s="38"/>
      <c r="C70" s="69"/>
      <c r="D70" s="186" t="s">
        <v>122</v>
      </c>
      <c r="E70" s="186"/>
      <c r="F70" s="186"/>
      <c r="G70" s="186"/>
      <c r="H70" s="186"/>
      <c r="I70" s="37"/>
      <c r="J70" s="81"/>
      <c r="K70" s="70"/>
      <c r="L70" s="70">
        <f>IF(K70&gt;0,#REF!*K70,"")</f>
      </c>
    </row>
    <row r="71" spans="1:12" ht="12.75">
      <c r="A71" s="41"/>
      <c r="B71" s="38"/>
      <c r="C71" s="69"/>
      <c r="D71" s="186" t="s">
        <v>123</v>
      </c>
      <c r="E71" s="186"/>
      <c r="F71" s="186"/>
      <c r="G71" s="186"/>
      <c r="H71" s="186"/>
      <c r="I71" s="69"/>
      <c r="J71" s="69"/>
      <c r="K71" s="70"/>
      <c r="L71" s="70">
        <f>IF(K71&gt;0,J72*K71,"")</f>
      </c>
    </row>
    <row r="72" spans="1:12" ht="12.75">
      <c r="A72" s="42"/>
      <c r="B72" s="56"/>
      <c r="C72" s="67"/>
      <c r="D72" s="181" t="s">
        <v>124</v>
      </c>
      <c r="E72" s="181"/>
      <c r="F72" s="181"/>
      <c r="G72" s="181"/>
      <c r="H72" s="181"/>
      <c r="I72" s="42" t="s">
        <v>25</v>
      </c>
      <c r="J72" s="77">
        <v>21</v>
      </c>
      <c r="K72" s="51"/>
      <c r="L72" s="112">
        <f>ROUND(J72*K72,2)</f>
        <v>0</v>
      </c>
    </row>
    <row r="73" spans="1:12" ht="12.75">
      <c r="A73" s="36">
        <v>20</v>
      </c>
      <c r="B73" s="64" t="s">
        <v>40</v>
      </c>
      <c r="C73" s="64" t="s">
        <v>49</v>
      </c>
      <c r="D73" s="169" t="s">
        <v>125</v>
      </c>
      <c r="E73" s="169"/>
      <c r="F73" s="169"/>
      <c r="G73" s="169"/>
      <c r="H73" s="169"/>
      <c r="I73" s="72"/>
      <c r="J73" s="65"/>
      <c r="K73" s="66"/>
      <c r="L73" s="66">
        <f>IF(K73&gt;0,J73*K73,"")</f>
      </c>
    </row>
    <row r="74" spans="1:12" ht="12.75">
      <c r="A74" s="41"/>
      <c r="B74" s="69"/>
      <c r="C74" s="69"/>
      <c r="D74" s="186" t="s">
        <v>126</v>
      </c>
      <c r="E74" s="186"/>
      <c r="F74" s="186"/>
      <c r="G74" s="186"/>
      <c r="H74" s="186"/>
      <c r="I74" s="41"/>
      <c r="J74" s="95"/>
      <c r="K74" s="70"/>
      <c r="L74" s="70"/>
    </row>
    <row r="75" spans="1:12" ht="12.75">
      <c r="A75" s="69"/>
      <c r="B75" s="69"/>
      <c r="C75" s="69"/>
      <c r="D75" s="186" t="s">
        <v>127</v>
      </c>
      <c r="E75" s="186"/>
      <c r="F75" s="186"/>
      <c r="G75" s="186"/>
      <c r="H75" s="186"/>
      <c r="I75" s="39"/>
      <c r="J75" s="37"/>
      <c r="K75" s="70"/>
      <c r="L75" s="70"/>
    </row>
    <row r="76" spans="1:12" ht="12.75">
      <c r="A76" s="41"/>
      <c r="B76" s="69"/>
      <c r="C76" s="69"/>
      <c r="D76" s="186" t="s">
        <v>128</v>
      </c>
      <c r="E76" s="186"/>
      <c r="F76" s="186"/>
      <c r="G76" s="186"/>
      <c r="H76" s="186"/>
      <c r="I76" s="37"/>
      <c r="J76" s="37"/>
      <c r="K76" s="96"/>
      <c r="L76" s="70">
        <f>IF(K76&gt;0,J77*K76,"")</f>
      </c>
    </row>
    <row r="77" spans="1:12" ht="12.75">
      <c r="A77" s="42"/>
      <c r="B77" s="56"/>
      <c r="C77" s="67"/>
      <c r="D77" s="181" t="s">
        <v>129</v>
      </c>
      <c r="E77" s="181"/>
      <c r="F77" s="181"/>
      <c r="G77" s="181"/>
      <c r="H77" s="181"/>
      <c r="I77" s="42" t="s">
        <v>26</v>
      </c>
      <c r="J77" s="68">
        <v>56</v>
      </c>
      <c r="K77" s="51"/>
      <c r="L77" s="112">
        <f>ROUND(J77*K77,2)</f>
        <v>0</v>
      </c>
    </row>
    <row r="78" spans="1:12" ht="12.75">
      <c r="A78" s="34" t="s">
        <v>51</v>
      </c>
      <c r="B78" s="59"/>
      <c r="C78" s="59"/>
      <c r="D78" s="184" t="s">
        <v>52</v>
      </c>
      <c r="E78" s="184"/>
      <c r="F78" s="184"/>
      <c r="G78" s="184"/>
      <c r="H78" s="184"/>
      <c r="I78" s="61"/>
      <c r="J78" s="92"/>
      <c r="K78" s="97"/>
      <c r="L78" s="63"/>
    </row>
    <row r="79" spans="1:12" ht="12.75">
      <c r="A79" s="41">
        <v>21</v>
      </c>
      <c r="B79" s="69" t="s">
        <v>40</v>
      </c>
      <c r="C79" s="69" t="s">
        <v>53</v>
      </c>
      <c r="D79" s="186" t="s">
        <v>130</v>
      </c>
      <c r="E79" s="192"/>
      <c r="F79" s="192"/>
      <c r="G79" s="192"/>
      <c r="H79" s="192"/>
      <c r="I79" s="41"/>
      <c r="J79" s="81"/>
      <c r="K79" s="96"/>
      <c r="L79" s="70"/>
    </row>
    <row r="80" spans="1:12" ht="12.75">
      <c r="A80" s="37"/>
      <c r="B80" s="37"/>
      <c r="C80" s="37"/>
      <c r="D80" s="186" t="s">
        <v>131</v>
      </c>
      <c r="E80" s="192"/>
      <c r="F80" s="192"/>
      <c r="G80" s="192"/>
      <c r="H80" s="192"/>
      <c r="I80" s="39"/>
      <c r="J80" s="98"/>
      <c r="K80" s="96"/>
      <c r="L80" s="70"/>
    </row>
    <row r="81" spans="1:12" ht="12.75">
      <c r="A81" s="37"/>
      <c r="B81" s="37"/>
      <c r="C81" s="37"/>
      <c r="D81" s="186" t="s">
        <v>132</v>
      </c>
      <c r="E81" s="186"/>
      <c r="F81" s="186"/>
      <c r="G81" s="186"/>
      <c r="H81" s="186"/>
      <c r="I81" s="39"/>
      <c r="J81" s="98"/>
      <c r="K81" s="96"/>
      <c r="L81" s="70"/>
    </row>
    <row r="82" spans="1:12" ht="12.75">
      <c r="A82" s="37"/>
      <c r="B82" s="37"/>
      <c r="C82" s="37"/>
      <c r="D82" s="186" t="s">
        <v>133</v>
      </c>
      <c r="E82" s="192"/>
      <c r="F82" s="192"/>
      <c r="G82" s="192"/>
      <c r="H82" s="192"/>
      <c r="I82" s="39"/>
      <c r="J82" s="98"/>
      <c r="K82" s="96"/>
      <c r="L82" s="70"/>
    </row>
    <row r="83" spans="1:12" ht="12.75">
      <c r="A83" s="37"/>
      <c r="B83" s="37"/>
      <c r="C83" s="37"/>
      <c r="D83" s="166" t="s">
        <v>134</v>
      </c>
      <c r="E83" s="167"/>
      <c r="F83" s="167"/>
      <c r="G83" s="167"/>
      <c r="H83" s="168"/>
      <c r="I83" s="39"/>
      <c r="J83" s="98"/>
      <c r="K83" s="96"/>
      <c r="L83" s="70"/>
    </row>
    <row r="84" spans="1:12" ht="12.75">
      <c r="A84" s="37"/>
      <c r="B84" s="37"/>
      <c r="C84" s="37"/>
      <c r="D84" s="186" t="s">
        <v>135</v>
      </c>
      <c r="E84" s="186"/>
      <c r="F84" s="186"/>
      <c r="G84" s="186"/>
      <c r="H84" s="186"/>
      <c r="I84" s="41" t="s">
        <v>26</v>
      </c>
      <c r="J84" s="81">
        <v>237.6</v>
      </c>
      <c r="K84" s="51"/>
      <c r="L84" s="112">
        <f>ROUND(J84*K84,2)</f>
        <v>0</v>
      </c>
    </row>
    <row r="85" spans="1:12" ht="12.75">
      <c r="A85" s="36">
        <v>22</v>
      </c>
      <c r="B85" s="64" t="s">
        <v>40</v>
      </c>
      <c r="C85" s="64" t="s">
        <v>53</v>
      </c>
      <c r="D85" s="169" t="s">
        <v>136</v>
      </c>
      <c r="E85" s="187"/>
      <c r="F85" s="187"/>
      <c r="G85" s="187"/>
      <c r="H85" s="187"/>
      <c r="I85" s="36"/>
      <c r="J85" s="76"/>
      <c r="K85" s="85"/>
      <c r="L85" s="66"/>
    </row>
    <row r="86" spans="1:12" ht="12.75">
      <c r="A86" s="37"/>
      <c r="B86" s="37"/>
      <c r="C86" s="37"/>
      <c r="D86" s="186" t="s">
        <v>137</v>
      </c>
      <c r="E86" s="192"/>
      <c r="F86" s="192"/>
      <c r="G86" s="192"/>
      <c r="H86" s="192"/>
      <c r="I86" s="39"/>
      <c r="J86" s="98"/>
      <c r="K86" s="96"/>
      <c r="L86" s="70"/>
    </row>
    <row r="87" spans="1:12" ht="12.75">
      <c r="A87" s="37"/>
      <c r="B87" s="37"/>
      <c r="C87" s="37"/>
      <c r="D87" s="186" t="s">
        <v>138</v>
      </c>
      <c r="E87" s="186"/>
      <c r="F87" s="186"/>
      <c r="G87" s="186"/>
      <c r="H87" s="186"/>
      <c r="I87" s="39"/>
      <c r="J87" s="98"/>
      <c r="K87" s="96"/>
      <c r="L87" s="70"/>
    </row>
    <row r="88" spans="1:12" ht="12.75">
      <c r="A88" s="40"/>
      <c r="B88" s="40"/>
      <c r="C88" s="40"/>
      <c r="D88" s="181" t="s">
        <v>139</v>
      </c>
      <c r="E88" s="181"/>
      <c r="F88" s="181"/>
      <c r="G88" s="181"/>
      <c r="H88" s="181"/>
      <c r="I88" s="42" t="s">
        <v>26</v>
      </c>
      <c r="J88" s="77">
        <f>(324.25*6+(12+6)/2*3+13*6+26*10+(12+6)/2*3+10*6+24*12+14*6)-(((23.9*6+9.9*6+17.4*2)+(122.8+17.2+140)*0.2)+7.1*4)</f>
        <v>2447.5</v>
      </c>
      <c r="K88" s="51"/>
      <c r="L88" s="112">
        <f>ROUND(J88*K88,2)</f>
        <v>0</v>
      </c>
    </row>
    <row r="89" spans="1:12" ht="12.75">
      <c r="A89" s="36">
        <v>23</v>
      </c>
      <c r="B89" s="64" t="s">
        <v>40</v>
      </c>
      <c r="C89" s="64" t="s">
        <v>53</v>
      </c>
      <c r="D89" s="169" t="s">
        <v>140</v>
      </c>
      <c r="E89" s="187"/>
      <c r="F89" s="187"/>
      <c r="G89" s="187"/>
      <c r="H89" s="187"/>
      <c r="I89" s="36"/>
      <c r="J89" s="76"/>
      <c r="K89" s="85"/>
      <c r="L89" s="66"/>
    </row>
    <row r="90" spans="1:12" ht="12.75">
      <c r="A90" s="37"/>
      <c r="B90" s="37"/>
      <c r="C90" s="37"/>
      <c r="D90" s="186" t="s">
        <v>141</v>
      </c>
      <c r="E90" s="192"/>
      <c r="F90" s="192"/>
      <c r="G90" s="192"/>
      <c r="H90" s="192"/>
      <c r="I90" s="39"/>
      <c r="J90" s="98"/>
      <c r="K90" s="96"/>
      <c r="L90" s="70"/>
    </row>
    <row r="91" spans="1:12" ht="12.75">
      <c r="A91" s="37"/>
      <c r="B91" s="37"/>
      <c r="C91" s="37"/>
      <c r="D91" s="186" t="s">
        <v>142</v>
      </c>
      <c r="E91" s="186"/>
      <c r="F91" s="186"/>
      <c r="G91" s="186"/>
      <c r="H91" s="186"/>
      <c r="I91" s="39"/>
      <c r="J91" s="98"/>
      <c r="K91" s="96"/>
      <c r="L91" s="70"/>
    </row>
    <row r="92" spans="1:12" ht="12.75">
      <c r="A92" s="37"/>
      <c r="B92" s="37"/>
      <c r="C92" s="37"/>
      <c r="D92" s="166" t="s">
        <v>143</v>
      </c>
      <c r="E92" s="167"/>
      <c r="F92" s="167"/>
      <c r="G92" s="167"/>
      <c r="H92" s="168"/>
      <c r="I92" s="39"/>
      <c r="J92" s="98"/>
      <c r="K92" s="96"/>
      <c r="L92" s="70"/>
    </row>
    <row r="93" spans="1:12" ht="12.75">
      <c r="A93" s="40"/>
      <c r="B93" s="40"/>
      <c r="C93" s="40"/>
      <c r="D93" s="181" t="s">
        <v>144</v>
      </c>
      <c r="E93" s="181"/>
      <c r="F93" s="181"/>
      <c r="G93" s="181"/>
      <c r="H93" s="181"/>
      <c r="I93" s="42" t="s">
        <v>26</v>
      </c>
      <c r="J93" s="77">
        <f>(4165+7.1*4)-(56+2713.5)</f>
        <v>1423.8999999999996</v>
      </c>
      <c r="K93" s="51"/>
      <c r="L93" s="112">
        <f>ROUND(J93*K93,2)</f>
        <v>0</v>
      </c>
    </row>
    <row r="94" spans="1:12" ht="12.75">
      <c r="A94" s="34" t="s">
        <v>80</v>
      </c>
      <c r="B94" s="59"/>
      <c r="C94" s="59"/>
      <c r="D94" s="184" t="s">
        <v>145</v>
      </c>
      <c r="E94" s="184"/>
      <c r="F94" s="184"/>
      <c r="G94" s="184"/>
      <c r="H94" s="184"/>
      <c r="I94" s="61"/>
      <c r="J94" s="92"/>
      <c r="K94" s="97"/>
      <c r="L94" s="63"/>
    </row>
    <row r="95" spans="1:12" ht="12.75">
      <c r="A95" s="41">
        <v>24</v>
      </c>
      <c r="B95" s="29" t="s">
        <v>40</v>
      </c>
      <c r="C95" s="29" t="s">
        <v>81</v>
      </c>
      <c r="D95" s="193" t="s">
        <v>146</v>
      </c>
      <c r="E95" s="193"/>
      <c r="F95" s="193"/>
      <c r="G95" s="193"/>
      <c r="H95" s="193"/>
      <c r="I95" s="87"/>
      <c r="J95" s="81"/>
      <c r="K95" s="96"/>
      <c r="L95" s="70"/>
    </row>
    <row r="96" spans="1:12" ht="12.75">
      <c r="A96" s="37"/>
      <c r="B96" s="37"/>
      <c r="C96" s="37"/>
      <c r="D96" s="194" t="s">
        <v>147</v>
      </c>
      <c r="E96" s="194"/>
      <c r="F96" s="194"/>
      <c r="G96" s="194"/>
      <c r="H96" s="194"/>
      <c r="I96" s="87"/>
      <c r="J96" s="81"/>
      <c r="K96" s="96"/>
      <c r="L96" s="70"/>
    </row>
    <row r="97" spans="1:12" ht="12.75">
      <c r="A97" s="37"/>
      <c r="B97" s="37"/>
      <c r="C97" s="37"/>
      <c r="D97" s="194" t="s">
        <v>148</v>
      </c>
      <c r="E97" s="194"/>
      <c r="F97" s="194"/>
      <c r="G97" s="194"/>
      <c r="H97" s="194"/>
      <c r="I97" s="87"/>
      <c r="J97" s="81"/>
      <c r="K97" s="96"/>
      <c r="L97" s="70"/>
    </row>
    <row r="98" spans="1:12" ht="12.75">
      <c r="A98" s="37"/>
      <c r="B98" s="37"/>
      <c r="C98" s="37"/>
      <c r="D98" s="195" t="s">
        <v>82</v>
      </c>
      <c r="E98" s="196"/>
      <c r="F98" s="196"/>
      <c r="G98" s="196"/>
      <c r="H98" s="197"/>
      <c r="I98" s="87"/>
      <c r="J98" s="81"/>
      <c r="K98" s="96"/>
      <c r="L98" s="70"/>
    </row>
    <row r="99" spans="1:12" ht="12.75">
      <c r="A99" s="40"/>
      <c r="B99" s="40"/>
      <c r="C99" s="40"/>
      <c r="D99" s="181" t="s">
        <v>149</v>
      </c>
      <c r="E99" s="181"/>
      <c r="F99" s="181"/>
      <c r="G99" s="181"/>
      <c r="H99" s="181"/>
      <c r="I99" s="42" t="s">
        <v>26</v>
      </c>
      <c r="J99" s="77">
        <v>336.5</v>
      </c>
      <c r="K99" s="51"/>
      <c r="L99" s="112">
        <f>ROUND(J99*K99,2)</f>
        <v>0</v>
      </c>
    </row>
    <row r="100" spans="1:12" ht="12.75">
      <c r="A100" s="34" t="s">
        <v>59</v>
      </c>
      <c r="B100" s="59"/>
      <c r="C100" s="59"/>
      <c r="D100" s="198" t="s">
        <v>60</v>
      </c>
      <c r="E100" s="199"/>
      <c r="F100" s="199"/>
      <c r="G100" s="199"/>
      <c r="H100" s="199"/>
      <c r="I100" s="61"/>
      <c r="J100" s="92"/>
      <c r="K100" s="97"/>
      <c r="L100" s="63"/>
    </row>
    <row r="101" spans="1:12" ht="12.75">
      <c r="A101" s="36">
        <v>25</v>
      </c>
      <c r="B101" s="29" t="s">
        <v>61</v>
      </c>
      <c r="C101" s="29" t="s">
        <v>62</v>
      </c>
      <c r="D101" s="193" t="s">
        <v>150</v>
      </c>
      <c r="E101" s="193"/>
      <c r="F101" s="193"/>
      <c r="G101" s="193"/>
      <c r="H101" s="193"/>
      <c r="I101" s="89"/>
      <c r="J101" s="76"/>
      <c r="K101" s="85"/>
      <c r="L101" s="66"/>
    </row>
    <row r="102" spans="1:12" ht="12.75">
      <c r="A102" s="37"/>
      <c r="B102" s="37"/>
      <c r="C102" s="37"/>
      <c r="D102" s="194" t="s">
        <v>151</v>
      </c>
      <c r="E102" s="194"/>
      <c r="F102" s="194"/>
      <c r="G102" s="194"/>
      <c r="H102" s="194"/>
      <c r="I102" s="87"/>
      <c r="J102" s="81"/>
      <c r="K102" s="96"/>
      <c r="L102" s="70"/>
    </row>
    <row r="103" spans="1:12" ht="12.75">
      <c r="A103" s="40"/>
      <c r="B103" s="40"/>
      <c r="C103" s="40"/>
      <c r="D103" s="188" t="s">
        <v>152</v>
      </c>
      <c r="E103" s="188"/>
      <c r="F103" s="188"/>
      <c r="G103" s="188"/>
      <c r="H103" s="188"/>
      <c r="I103" s="42" t="s">
        <v>36</v>
      </c>
      <c r="J103" s="77">
        <v>5</v>
      </c>
      <c r="K103" s="147"/>
      <c r="L103" s="112">
        <f>ROUND(J103*K103,2)</f>
        <v>0</v>
      </c>
    </row>
    <row r="104" spans="1:12" ht="12.75">
      <c r="A104" s="99">
        <v>26</v>
      </c>
      <c r="B104" s="99" t="s">
        <v>61</v>
      </c>
      <c r="C104" s="99" t="s">
        <v>62</v>
      </c>
      <c r="D104" s="161" t="s">
        <v>153</v>
      </c>
      <c r="E104" s="191"/>
      <c r="F104" s="191"/>
      <c r="G104" s="191"/>
      <c r="H104" s="191"/>
      <c r="I104" s="99"/>
      <c r="J104" s="100"/>
      <c r="K104" s="101"/>
      <c r="L104" s="102"/>
    </row>
    <row r="105" spans="1:12" ht="12.75">
      <c r="A105" s="20"/>
      <c r="B105" s="20"/>
      <c r="C105" s="20"/>
      <c r="D105" s="158" t="s">
        <v>63</v>
      </c>
      <c r="E105" s="159"/>
      <c r="F105" s="159"/>
      <c r="G105" s="159"/>
      <c r="H105" s="159"/>
      <c r="I105" s="20"/>
      <c r="J105" s="20"/>
      <c r="K105" s="104"/>
      <c r="L105" s="105"/>
    </row>
    <row r="106" spans="1:12" ht="12.75">
      <c r="A106" s="20"/>
      <c r="B106" s="20"/>
      <c r="C106" s="20"/>
      <c r="D106" s="158" t="s">
        <v>64</v>
      </c>
      <c r="E106" s="159"/>
      <c r="F106" s="159"/>
      <c r="G106" s="159"/>
      <c r="H106" s="159"/>
      <c r="I106" s="22"/>
      <c r="J106" s="22"/>
      <c r="K106" s="104"/>
      <c r="L106" s="105"/>
    </row>
    <row r="107" spans="1:12" ht="12.75">
      <c r="A107" s="31"/>
      <c r="B107" s="31"/>
      <c r="C107" s="31"/>
      <c r="D107" s="160" t="s">
        <v>154</v>
      </c>
      <c r="E107" s="160"/>
      <c r="F107" s="160"/>
      <c r="G107" s="160"/>
      <c r="H107" s="160"/>
      <c r="I107" s="106" t="s">
        <v>36</v>
      </c>
      <c r="J107" s="106">
        <v>8</v>
      </c>
      <c r="K107" s="148"/>
      <c r="L107" s="112">
        <f>ROUND(J107*K107,2)</f>
        <v>0</v>
      </c>
    </row>
    <row r="108" spans="1:12" ht="12.75">
      <c r="A108" s="36">
        <v>27</v>
      </c>
      <c r="B108" s="99" t="s">
        <v>61</v>
      </c>
      <c r="C108" s="99" t="s">
        <v>62</v>
      </c>
      <c r="D108" s="161" t="s">
        <v>155</v>
      </c>
      <c r="E108" s="191"/>
      <c r="F108" s="191"/>
      <c r="G108" s="191"/>
      <c r="H108" s="191"/>
      <c r="I108" s="36"/>
      <c r="J108" s="36"/>
      <c r="K108" s="49"/>
      <c r="L108" s="49"/>
    </row>
    <row r="109" spans="1:12" ht="12.75">
      <c r="A109" s="41"/>
      <c r="B109" s="69"/>
      <c r="C109" s="69"/>
      <c r="D109" s="158" t="s">
        <v>156</v>
      </c>
      <c r="E109" s="159"/>
      <c r="F109" s="159"/>
      <c r="G109" s="159"/>
      <c r="H109" s="159"/>
      <c r="I109" s="107"/>
      <c r="J109" s="41"/>
      <c r="K109" s="21"/>
      <c r="L109" s="21"/>
    </row>
    <row r="110" spans="1:12" ht="12.75">
      <c r="A110" s="31"/>
      <c r="B110" s="31"/>
      <c r="C110" s="31"/>
      <c r="D110" s="160" t="s">
        <v>157</v>
      </c>
      <c r="E110" s="160"/>
      <c r="F110" s="160"/>
      <c r="G110" s="160"/>
      <c r="H110" s="55"/>
      <c r="I110" s="106" t="s">
        <v>36</v>
      </c>
      <c r="J110" s="42">
        <v>4</v>
      </c>
      <c r="K110" s="148"/>
      <c r="L110" s="112">
        <f>ROUND(J110*K110,2)</f>
        <v>0</v>
      </c>
    </row>
    <row r="111" spans="1:12" ht="12.75">
      <c r="A111" s="99">
        <v>28</v>
      </c>
      <c r="B111" s="99" t="s">
        <v>61</v>
      </c>
      <c r="C111" s="99" t="s">
        <v>62</v>
      </c>
      <c r="D111" s="161" t="s">
        <v>65</v>
      </c>
      <c r="E111" s="191"/>
      <c r="F111" s="191"/>
      <c r="G111" s="191"/>
      <c r="H111" s="191"/>
      <c r="I111" s="99"/>
      <c r="J111" s="100"/>
      <c r="K111" s="101"/>
      <c r="L111" s="102"/>
    </row>
    <row r="112" spans="1:12" ht="12.75">
      <c r="A112" s="31"/>
      <c r="B112" s="31"/>
      <c r="C112" s="31"/>
      <c r="D112" s="160" t="s">
        <v>158</v>
      </c>
      <c r="E112" s="160"/>
      <c r="F112" s="160"/>
      <c r="G112" s="160"/>
      <c r="H112" s="160"/>
      <c r="I112" s="106" t="s">
        <v>36</v>
      </c>
      <c r="J112" s="106">
        <v>2</v>
      </c>
      <c r="K112" s="51"/>
      <c r="L112" s="112">
        <f>ROUND(J112*K112,2)</f>
        <v>0</v>
      </c>
    </row>
    <row r="113" spans="1:12" ht="12.75">
      <c r="A113" s="99">
        <v>29</v>
      </c>
      <c r="B113" s="99" t="s">
        <v>61</v>
      </c>
      <c r="C113" s="99" t="s">
        <v>62</v>
      </c>
      <c r="D113" s="161" t="s">
        <v>153</v>
      </c>
      <c r="E113" s="191"/>
      <c r="F113" s="191"/>
      <c r="G113" s="191"/>
      <c r="H113" s="191"/>
      <c r="I113" s="99"/>
      <c r="J113" s="100"/>
      <c r="K113" s="101"/>
      <c r="L113" s="102"/>
    </row>
    <row r="114" spans="1:12" ht="12.75">
      <c r="A114" s="20"/>
      <c r="B114" s="20"/>
      <c r="C114" s="20"/>
      <c r="D114" s="158" t="s">
        <v>63</v>
      </c>
      <c r="E114" s="159"/>
      <c r="F114" s="159"/>
      <c r="G114" s="159"/>
      <c r="H114" s="159"/>
      <c r="I114" s="20"/>
      <c r="J114" s="20"/>
      <c r="K114" s="104"/>
      <c r="L114" s="105"/>
    </row>
    <row r="115" spans="1:12" ht="12.75">
      <c r="A115" s="20"/>
      <c r="B115" s="20"/>
      <c r="C115" s="20"/>
      <c r="D115" s="158" t="s">
        <v>159</v>
      </c>
      <c r="E115" s="159"/>
      <c r="F115" s="159"/>
      <c r="G115" s="159"/>
      <c r="H115" s="159"/>
      <c r="I115" s="22"/>
      <c r="J115" s="22"/>
      <c r="K115" s="104"/>
      <c r="L115" s="105"/>
    </row>
    <row r="116" spans="1:12" ht="12.75">
      <c r="A116" s="20"/>
      <c r="B116" s="20"/>
      <c r="C116" s="20"/>
      <c r="D116" s="158" t="s">
        <v>160</v>
      </c>
      <c r="E116" s="158"/>
      <c r="F116" s="158"/>
      <c r="G116" s="158"/>
      <c r="H116" s="103"/>
      <c r="I116" s="22"/>
      <c r="J116" s="22"/>
      <c r="K116" s="104"/>
      <c r="L116" s="105"/>
    </row>
    <row r="117" spans="1:12" ht="12.75">
      <c r="A117" s="31"/>
      <c r="B117" s="31"/>
      <c r="C117" s="31"/>
      <c r="D117" s="160" t="s">
        <v>161</v>
      </c>
      <c r="E117" s="160"/>
      <c r="F117" s="160"/>
      <c r="G117" s="160"/>
      <c r="H117" s="160"/>
      <c r="I117" s="106" t="s">
        <v>36</v>
      </c>
      <c r="J117" s="106">
        <v>3</v>
      </c>
      <c r="K117" s="148"/>
      <c r="L117" s="112">
        <f>ROUND(J117*K117,2)</f>
        <v>0</v>
      </c>
    </row>
    <row r="118" spans="1:12" ht="12.75">
      <c r="A118" s="99">
        <v>30</v>
      </c>
      <c r="B118" s="99" t="s">
        <v>61</v>
      </c>
      <c r="C118" s="99" t="s">
        <v>62</v>
      </c>
      <c r="D118" s="161" t="s">
        <v>162</v>
      </c>
      <c r="E118" s="161"/>
      <c r="F118" s="161"/>
      <c r="G118" s="161"/>
      <c r="H118" s="54"/>
      <c r="I118" s="99"/>
      <c r="J118" s="99"/>
      <c r="K118" s="49"/>
      <c r="L118" s="49"/>
    </row>
    <row r="119" spans="1:12" ht="12.75">
      <c r="A119" s="31"/>
      <c r="B119" s="31"/>
      <c r="C119" s="31"/>
      <c r="D119" s="158" t="s">
        <v>163</v>
      </c>
      <c r="E119" s="158"/>
      <c r="F119" s="158"/>
      <c r="G119" s="158"/>
      <c r="H119" s="55"/>
      <c r="I119" s="42" t="s">
        <v>26</v>
      </c>
      <c r="J119" s="106">
        <f>(6*0.232)*3</f>
        <v>4.176</v>
      </c>
      <c r="K119" s="148"/>
      <c r="L119" s="112">
        <f>ROUND(J119*K119,2)</f>
        <v>0</v>
      </c>
    </row>
    <row r="120" spans="1:12" ht="12.75">
      <c r="A120" s="23"/>
      <c r="B120" s="23"/>
      <c r="C120" s="23"/>
      <c r="D120" s="162"/>
      <c r="E120" s="162"/>
      <c r="F120" s="162"/>
      <c r="G120" s="162"/>
      <c r="H120" s="162"/>
      <c r="I120" s="24"/>
      <c r="J120" s="108"/>
      <c r="K120" s="109"/>
      <c r="L120" s="110">
        <f>IF(K120&gt;0,J120*K120,"")</f>
      </c>
    </row>
    <row r="121" spans="1:12" ht="19.5" customHeight="1">
      <c r="A121" s="152" t="s">
        <v>11</v>
      </c>
      <c r="B121" s="153"/>
      <c r="C121" s="153"/>
      <c r="D121" s="153"/>
      <c r="E121" s="153"/>
      <c r="F121" s="154"/>
      <c r="G121" s="152" t="s">
        <v>13</v>
      </c>
      <c r="H121" s="153"/>
      <c r="I121" s="153"/>
      <c r="J121" s="153"/>
      <c r="K121" s="154"/>
      <c r="L121" s="141">
        <f>SUM(L15:L119)</f>
        <v>0</v>
      </c>
    </row>
    <row r="122" spans="1:12" ht="19.5" customHeight="1">
      <c r="A122" s="155" t="s">
        <v>15</v>
      </c>
      <c r="B122" s="156"/>
      <c r="C122" s="156"/>
      <c r="D122" s="156"/>
      <c r="E122" s="156"/>
      <c r="F122" s="157"/>
      <c r="G122" s="155" t="s">
        <v>13</v>
      </c>
      <c r="H122" s="156"/>
      <c r="I122" s="156"/>
      <c r="J122" s="156"/>
      <c r="K122" s="157"/>
      <c r="L122" s="141">
        <f>L121*0.23</f>
        <v>0</v>
      </c>
    </row>
    <row r="123" spans="1:12" ht="19.5" customHeight="1">
      <c r="A123" s="152" t="s">
        <v>12</v>
      </c>
      <c r="B123" s="153"/>
      <c r="C123" s="153"/>
      <c r="D123" s="153"/>
      <c r="E123" s="153"/>
      <c r="F123" s="154"/>
      <c r="G123" s="152" t="s">
        <v>13</v>
      </c>
      <c r="H123" s="153"/>
      <c r="I123" s="153"/>
      <c r="J123" s="153"/>
      <c r="K123" s="154"/>
      <c r="L123" s="141">
        <f>L121+L122</f>
        <v>0</v>
      </c>
    </row>
  </sheetData>
  <sheetProtection sheet="1" objects="1" scenarios="1" formatCells="0" formatColumns="0" formatRows="0" selectLockedCells="1"/>
  <mergeCells count="121">
    <mergeCell ref="D114:H114"/>
    <mergeCell ref="D115:H115"/>
    <mergeCell ref="D94:H94"/>
    <mergeCell ref="D95:H95"/>
    <mergeCell ref="D96:H96"/>
    <mergeCell ref="D97:H97"/>
    <mergeCell ref="D98:H98"/>
    <mergeCell ref="D99:H99"/>
    <mergeCell ref="D100:H100"/>
    <mergeCell ref="D107:H107"/>
    <mergeCell ref="D105:H105"/>
    <mergeCell ref="D74:H74"/>
    <mergeCell ref="D82:H82"/>
    <mergeCell ref="D103:H103"/>
    <mergeCell ref="D91:H91"/>
    <mergeCell ref="D83:H83"/>
    <mergeCell ref="D101:H101"/>
    <mergeCell ref="D102:H102"/>
    <mergeCell ref="D75:H75"/>
    <mergeCell ref="D90:H90"/>
    <mergeCell ref="D76:H76"/>
    <mergeCell ref="D77:H77"/>
    <mergeCell ref="D54:H54"/>
    <mergeCell ref="D104:H104"/>
    <mergeCell ref="D108:H108"/>
    <mergeCell ref="D89:H89"/>
    <mergeCell ref="D85:H85"/>
    <mergeCell ref="D84:H84"/>
    <mergeCell ref="D86:H86"/>
    <mergeCell ref="D92:H92"/>
    <mergeCell ref="D93:H93"/>
    <mergeCell ref="D109:H109"/>
    <mergeCell ref="D30:H30"/>
    <mergeCell ref="D47:H47"/>
    <mergeCell ref="D57:H57"/>
    <mergeCell ref="D78:H78"/>
    <mergeCell ref="D48:H48"/>
    <mergeCell ref="D53:H53"/>
    <mergeCell ref="D58:H58"/>
    <mergeCell ref="A2:L2"/>
    <mergeCell ref="A4:L4"/>
    <mergeCell ref="A5:L5"/>
    <mergeCell ref="G123:K123"/>
    <mergeCell ref="D111:H111"/>
    <mergeCell ref="D116:G116"/>
    <mergeCell ref="D112:H112"/>
    <mergeCell ref="D113:H113"/>
    <mergeCell ref="D80:H80"/>
    <mergeCell ref="D79:H79"/>
    <mergeCell ref="D88:H88"/>
    <mergeCell ref="D87:H87"/>
    <mergeCell ref="D81:H81"/>
    <mergeCell ref="D65:H65"/>
    <mergeCell ref="D70:H70"/>
    <mergeCell ref="D49:H49"/>
    <mergeCell ref="D50:H50"/>
    <mergeCell ref="D51:H51"/>
    <mergeCell ref="D52:H52"/>
    <mergeCell ref="D59:H59"/>
    <mergeCell ref="D69:H69"/>
    <mergeCell ref="D71:H71"/>
    <mergeCell ref="D73:H73"/>
    <mergeCell ref="D72:H72"/>
    <mergeCell ref="D68:H68"/>
    <mergeCell ref="D67:G67"/>
    <mergeCell ref="D63:H63"/>
    <mergeCell ref="D62:H62"/>
    <mergeCell ref="D64:H64"/>
    <mergeCell ref="D55:H55"/>
    <mergeCell ref="D56:H56"/>
    <mergeCell ref="D61:H61"/>
    <mergeCell ref="D44:H44"/>
    <mergeCell ref="D34:H34"/>
    <mergeCell ref="D36:H36"/>
    <mergeCell ref="D37:H37"/>
    <mergeCell ref="D38:H38"/>
    <mergeCell ref="G121:K121"/>
    <mergeCell ref="D45:H45"/>
    <mergeCell ref="D46:H46"/>
    <mergeCell ref="D66:H66"/>
    <mergeCell ref="D60:H60"/>
    <mergeCell ref="D21:H21"/>
    <mergeCell ref="D22:H22"/>
    <mergeCell ref="D33:H33"/>
    <mergeCell ref="D27:H27"/>
    <mergeCell ref="D25:H25"/>
    <mergeCell ref="D26:H26"/>
    <mergeCell ref="D29:H29"/>
    <mergeCell ref="D31:H31"/>
    <mergeCell ref="A6:E6"/>
    <mergeCell ref="A8:L8"/>
    <mergeCell ref="D14:H14"/>
    <mergeCell ref="D15:H15"/>
    <mergeCell ref="D18:H18"/>
    <mergeCell ref="D16:H16"/>
    <mergeCell ref="D17:H17"/>
    <mergeCell ref="D10:H10"/>
    <mergeCell ref="D11:H11"/>
    <mergeCell ref="D12:G12"/>
    <mergeCell ref="D13:H13"/>
    <mergeCell ref="D28:H28"/>
    <mergeCell ref="D23:H23"/>
    <mergeCell ref="D24:H24"/>
    <mergeCell ref="D19:H19"/>
    <mergeCell ref="D20:H20"/>
    <mergeCell ref="D35:G35"/>
    <mergeCell ref="D39:G39"/>
    <mergeCell ref="D40:G40"/>
    <mergeCell ref="D41:G41"/>
    <mergeCell ref="D42:G42"/>
    <mergeCell ref="D43:G43"/>
    <mergeCell ref="A121:F121"/>
    <mergeCell ref="A122:F122"/>
    <mergeCell ref="A123:F123"/>
    <mergeCell ref="D106:H106"/>
    <mergeCell ref="D110:G110"/>
    <mergeCell ref="D117:H117"/>
    <mergeCell ref="D118:G118"/>
    <mergeCell ref="D119:G119"/>
    <mergeCell ref="D120:H120"/>
    <mergeCell ref="G122:K122"/>
  </mergeCells>
  <printOptions/>
  <pageMargins left="1.1811023622047245" right="0.1968503937007874" top="0.5905511811023623" bottom="1.1811023622047245" header="0.3937007874015748" footer="0.9055118110236221"/>
  <pageSetup fitToHeight="2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44">
      <selection activeCell="F45" sqref="F45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31.25390625" style="0" customWidth="1"/>
    <col min="4" max="4" width="14.25390625" style="0" customWidth="1"/>
    <col min="5" max="5" width="15.125" style="0" customWidth="1"/>
    <col min="6" max="6" width="13.875" style="0" customWidth="1"/>
    <col min="7" max="7" width="15.375" style="0" customWidth="1"/>
    <col min="8" max="8" width="0.12890625" style="0" hidden="1" customWidth="1"/>
    <col min="9" max="9" width="0.12890625" style="0" customWidth="1"/>
    <col min="10" max="10" width="6.75390625" style="0" hidden="1" customWidth="1"/>
    <col min="11" max="11" width="7.375" style="0" hidden="1" customWidth="1"/>
    <col min="12" max="12" width="10.75390625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9.5">
      <c r="A2" s="189" t="s">
        <v>14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0" ht="12.75">
      <c r="A3" s="2"/>
      <c r="B3" s="2"/>
      <c r="C3" s="2"/>
      <c r="D3" s="2"/>
      <c r="E3" s="2"/>
      <c r="F3" s="2"/>
      <c r="G3" s="2"/>
      <c r="H3" s="2"/>
      <c r="I3" s="1"/>
      <c r="J3" s="1"/>
    </row>
    <row r="4" spans="1:12" ht="14.25">
      <c r="A4" s="190" t="s">
        <v>57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4.25">
      <c r="A5" s="190" t="s">
        <v>83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2" ht="14.25">
      <c r="A6" s="190" t="s">
        <v>311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2" ht="18">
      <c r="A7" s="182" t="s">
        <v>75</v>
      </c>
      <c r="B7" s="182"/>
      <c r="C7" s="182"/>
      <c r="D7" s="182"/>
      <c r="E7" s="182"/>
      <c r="F7" s="47"/>
      <c r="G7" s="43"/>
      <c r="H7" s="43"/>
      <c r="I7" s="43"/>
      <c r="J7" s="43"/>
      <c r="K7" s="43"/>
      <c r="L7" s="43"/>
    </row>
    <row r="8" spans="1:12" ht="14.25">
      <c r="A8" s="48" t="s">
        <v>76</v>
      </c>
      <c r="B8" s="48"/>
      <c r="C8" s="48"/>
      <c r="D8" s="48"/>
      <c r="E8" s="48"/>
      <c r="F8" s="48"/>
      <c r="G8" s="43"/>
      <c r="H8" s="43"/>
      <c r="I8" s="43"/>
      <c r="J8" s="43"/>
      <c r="K8" s="43"/>
      <c r="L8" s="43"/>
    </row>
    <row r="9" spans="1:12" ht="12.75">
      <c r="A9" s="183" t="s">
        <v>77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7" ht="12.75">
      <c r="A11" s="28" t="s">
        <v>168</v>
      </c>
      <c r="B11" s="28" t="s">
        <v>212</v>
      </c>
      <c r="C11" s="28" t="s">
        <v>213</v>
      </c>
      <c r="D11" s="28" t="s">
        <v>214</v>
      </c>
      <c r="E11" s="28" t="s">
        <v>6</v>
      </c>
      <c r="F11" s="28" t="s">
        <v>215</v>
      </c>
      <c r="G11" s="28" t="s">
        <v>10</v>
      </c>
    </row>
    <row r="12" spans="1:7" ht="15">
      <c r="A12" s="120">
        <v>1</v>
      </c>
      <c r="B12" s="209" t="s">
        <v>216</v>
      </c>
      <c r="C12" s="210"/>
      <c r="D12" s="210"/>
      <c r="E12" s="210"/>
      <c r="F12" s="210"/>
      <c r="G12" s="211"/>
    </row>
    <row r="13" spans="1:7" ht="15">
      <c r="A13" s="121" t="s">
        <v>217</v>
      </c>
      <c r="B13" s="212" t="s">
        <v>218</v>
      </c>
      <c r="C13" s="213"/>
      <c r="D13" s="213"/>
      <c r="E13" s="213"/>
      <c r="F13" s="213"/>
      <c r="G13" s="214"/>
    </row>
    <row r="14" spans="1:7" ht="76.5">
      <c r="A14" s="125" t="s">
        <v>219</v>
      </c>
      <c r="B14" s="125" t="s">
        <v>220</v>
      </c>
      <c r="C14" s="118" t="s">
        <v>221</v>
      </c>
      <c r="D14" s="116" t="s">
        <v>222</v>
      </c>
      <c r="E14" s="116">
        <v>222.31</v>
      </c>
      <c r="F14" s="149"/>
      <c r="G14" s="128">
        <f>ROUND(E14*F14,2)</f>
        <v>0</v>
      </c>
    </row>
    <row r="15" spans="1:7" ht="63.75">
      <c r="A15" s="125" t="s">
        <v>223</v>
      </c>
      <c r="B15" s="125" t="s">
        <v>224</v>
      </c>
      <c r="C15" s="118" t="s">
        <v>225</v>
      </c>
      <c r="D15" s="116" t="s">
        <v>222</v>
      </c>
      <c r="E15" s="116">
        <v>222.31</v>
      </c>
      <c r="F15" s="149"/>
      <c r="G15" s="128">
        <f aca="true" t="shared" si="0" ref="G15:G21">ROUND(E15*F15,2)</f>
        <v>0</v>
      </c>
    </row>
    <row r="16" spans="1:7" ht="51">
      <c r="A16" s="125" t="s">
        <v>226</v>
      </c>
      <c r="B16" s="125" t="s">
        <v>227</v>
      </c>
      <c r="C16" s="118" t="s">
        <v>228</v>
      </c>
      <c r="D16" s="116" t="s">
        <v>222</v>
      </c>
      <c r="E16" s="116">
        <v>55.57</v>
      </c>
      <c r="F16" s="149"/>
      <c r="G16" s="128">
        <f t="shared" si="0"/>
        <v>0</v>
      </c>
    </row>
    <row r="17" spans="1:7" ht="76.5">
      <c r="A17" s="125" t="s">
        <v>229</v>
      </c>
      <c r="B17" s="125" t="s">
        <v>230</v>
      </c>
      <c r="C17" s="118" t="s">
        <v>231</v>
      </c>
      <c r="D17" s="116" t="s">
        <v>222</v>
      </c>
      <c r="E17" s="116">
        <v>86.44</v>
      </c>
      <c r="F17" s="149"/>
      <c r="G17" s="128">
        <f t="shared" si="0"/>
        <v>0</v>
      </c>
    </row>
    <row r="18" spans="1:7" ht="102">
      <c r="A18" s="125" t="s">
        <v>232</v>
      </c>
      <c r="B18" s="125" t="s">
        <v>233</v>
      </c>
      <c r="C18" s="118" t="s">
        <v>234</v>
      </c>
      <c r="D18" s="116" t="s">
        <v>222</v>
      </c>
      <c r="E18" s="116">
        <v>160.42</v>
      </c>
      <c r="F18" s="149"/>
      <c r="G18" s="128">
        <f t="shared" si="0"/>
        <v>0</v>
      </c>
    </row>
    <row r="19" spans="1:7" ht="51">
      <c r="A19" s="125" t="s">
        <v>235</v>
      </c>
      <c r="B19" s="125" t="s">
        <v>236</v>
      </c>
      <c r="C19" s="118" t="s">
        <v>237</v>
      </c>
      <c r="D19" s="116" t="s">
        <v>222</v>
      </c>
      <c r="E19" s="116">
        <v>55.57</v>
      </c>
      <c r="F19" s="149"/>
      <c r="G19" s="128">
        <f>ROUND(E19*F19,2)</f>
        <v>0</v>
      </c>
    </row>
    <row r="20" spans="1:7" ht="63.75">
      <c r="A20" s="125" t="s">
        <v>238</v>
      </c>
      <c r="B20" s="125" t="s">
        <v>239</v>
      </c>
      <c r="C20" s="118" t="s">
        <v>240</v>
      </c>
      <c r="D20" s="116" t="s">
        <v>222</v>
      </c>
      <c r="E20" s="116">
        <v>55.57</v>
      </c>
      <c r="F20" s="149"/>
      <c r="G20" s="128">
        <f t="shared" si="0"/>
        <v>0</v>
      </c>
    </row>
    <row r="21" spans="1:7" ht="12.75">
      <c r="A21" s="125" t="s">
        <v>241</v>
      </c>
      <c r="B21" s="125" t="s">
        <v>242</v>
      </c>
      <c r="C21" s="118" t="s">
        <v>243</v>
      </c>
      <c r="D21" s="116" t="s">
        <v>222</v>
      </c>
      <c r="E21" s="116">
        <v>251.22</v>
      </c>
      <c r="F21" s="149"/>
      <c r="G21" s="128">
        <f t="shared" si="0"/>
        <v>0</v>
      </c>
    </row>
    <row r="22" spans="1:7" ht="15">
      <c r="A22" s="203" t="s">
        <v>244</v>
      </c>
      <c r="B22" s="204"/>
      <c r="C22" s="205"/>
      <c r="D22" s="123"/>
      <c r="E22" s="123"/>
      <c r="F22" s="124"/>
      <c r="G22" s="124">
        <f>SUM(G14:G21)</f>
        <v>0</v>
      </c>
    </row>
    <row r="23" spans="1:7" ht="15">
      <c r="A23" s="126" t="s">
        <v>245</v>
      </c>
      <c r="B23" s="206" t="s">
        <v>246</v>
      </c>
      <c r="C23" s="207"/>
      <c r="D23" s="207"/>
      <c r="E23" s="207"/>
      <c r="F23" s="207"/>
      <c r="G23" s="208"/>
    </row>
    <row r="24" spans="1:7" ht="76.5">
      <c r="A24" s="125" t="s">
        <v>247</v>
      </c>
      <c r="B24" s="125" t="s">
        <v>248</v>
      </c>
      <c r="C24" s="118" t="s">
        <v>249</v>
      </c>
      <c r="D24" s="116" t="s">
        <v>222</v>
      </c>
      <c r="E24" s="116">
        <v>241.74</v>
      </c>
      <c r="F24" s="149"/>
      <c r="G24" s="128">
        <f>ROUND(E24*F24,2)</f>
        <v>0</v>
      </c>
    </row>
    <row r="25" spans="1:7" ht="38.25">
      <c r="A25" s="125" t="s">
        <v>250</v>
      </c>
      <c r="B25" s="125" t="s">
        <v>251</v>
      </c>
      <c r="C25" s="118" t="s">
        <v>252</v>
      </c>
      <c r="D25" s="116" t="s">
        <v>253</v>
      </c>
      <c r="E25" s="116">
        <v>3</v>
      </c>
      <c r="F25" s="149"/>
      <c r="G25" s="128">
        <f>ROUND(E25*F25,2)</f>
        <v>0</v>
      </c>
    </row>
    <row r="26" spans="1:7" ht="38.25">
      <c r="A26" s="125" t="s">
        <v>254</v>
      </c>
      <c r="B26" s="125" t="s">
        <v>255</v>
      </c>
      <c r="C26" s="118" t="s">
        <v>256</v>
      </c>
      <c r="D26" s="116" t="s">
        <v>253</v>
      </c>
      <c r="E26" s="116">
        <v>3</v>
      </c>
      <c r="F26" s="149"/>
      <c r="G26" s="128">
        <f>ROUND(E26*F26,2)</f>
        <v>0</v>
      </c>
    </row>
    <row r="27" spans="1:7" ht="15">
      <c r="A27" s="203" t="s">
        <v>257</v>
      </c>
      <c r="B27" s="204"/>
      <c r="C27" s="205"/>
      <c r="D27" s="123"/>
      <c r="E27" s="123"/>
      <c r="F27" s="124"/>
      <c r="G27" s="124">
        <f>SUM(G24:G26)</f>
        <v>0</v>
      </c>
    </row>
    <row r="28" spans="1:7" ht="15">
      <c r="A28" s="126" t="s">
        <v>258</v>
      </c>
      <c r="B28" s="206" t="s">
        <v>259</v>
      </c>
      <c r="C28" s="207"/>
      <c r="D28" s="207"/>
      <c r="E28" s="207"/>
      <c r="F28" s="207"/>
      <c r="G28" s="208"/>
    </row>
    <row r="29" spans="1:7" ht="76.5">
      <c r="A29" s="125" t="s">
        <v>260</v>
      </c>
      <c r="B29" s="125" t="s">
        <v>261</v>
      </c>
      <c r="C29" s="118" t="s">
        <v>262</v>
      </c>
      <c r="D29" s="116" t="s">
        <v>36</v>
      </c>
      <c r="E29" s="116">
        <v>30</v>
      </c>
      <c r="F29" s="149"/>
      <c r="G29" s="122">
        <f>F29*E29</f>
        <v>0</v>
      </c>
    </row>
    <row r="30" spans="1:7" ht="15">
      <c r="A30" s="203" t="s">
        <v>263</v>
      </c>
      <c r="B30" s="204"/>
      <c r="C30" s="205"/>
      <c r="D30" s="123"/>
      <c r="E30" s="123"/>
      <c r="F30" s="124"/>
      <c r="G30" s="124">
        <f>SUM(G29)</f>
        <v>0</v>
      </c>
    </row>
    <row r="31" spans="1:7" ht="15">
      <c r="A31" s="126" t="s">
        <v>264</v>
      </c>
      <c r="B31" s="206" t="s">
        <v>265</v>
      </c>
      <c r="C31" s="207"/>
      <c r="D31" s="207"/>
      <c r="E31" s="207"/>
      <c r="F31" s="207"/>
      <c r="G31" s="208"/>
    </row>
    <row r="32" spans="1:7" ht="15">
      <c r="A32" s="126" t="s">
        <v>266</v>
      </c>
      <c r="B32" s="206" t="s">
        <v>267</v>
      </c>
      <c r="C32" s="207"/>
      <c r="D32" s="207"/>
      <c r="E32" s="207"/>
      <c r="F32" s="207"/>
      <c r="G32" s="208"/>
    </row>
    <row r="33" spans="1:7" ht="38.25">
      <c r="A33" s="125" t="s">
        <v>268</v>
      </c>
      <c r="B33" s="125" t="s">
        <v>269</v>
      </c>
      <c r="C33" s="118" t="s">
        <v>270</v>
      </c>
      <c r="D33" s="116" t="s">
        <v>222</v>
      </c>
      <c r="E33" s="116">
        <v>13.92</v>
      </c>
      <c r="F33" s="149"/>
      <c r="G33" s="122">
        <f>F33*E33</f>
        <v>0</v>
      </c>
    </row>
    <row r="34" spans="1:7" ht="38.25">
      <c r="A34" s="125" t="s">
        <v>271</v>
      </c>
      <c r="B34" s="125" t="s">
        <v>272</v>
      </c>
      <c r="C34" s="118" t="s">
        <v>273</v>
      </c>
      <c r="D34" s="116" t="s">
        <v>25</v>
      </c>
      <c r="E34" s="116">
        <v>124.8</v>
      </c>
      <c r="F34" s="149"/>
      <c r="G34" s="122">
        <f>F34*E34</f>
        <v>0</v>
      </c>
    </row>
    <row r="35" spans="1:7" ht="15">
      <c r="A35" s="203" t="s">
        <v>274</v>
      </c>
      <c r="B35" s="204"/>
      <c r="C35" s="205"/>
      <c r="D35" s="123"/>
      <c r="E35" s="123"/>
      <c r="F35" s="124"/>
      <c r="G35" s="124">
        <f>SUM(G33:G34)</f>
        <v>0</v>
      </c>
    </row>
    <row r="36" spans="1:7" ht="15">
      <c r="A36" s="126" t="s">
        <v>275</v>
      </c>
      <c r="B36" s="206" t="s">
        <v>276</v>
      </c>
      <c r="C36" s="207"/>
      <c r="D36" s="207"/>
      <c r="E36" s="207"/>
      <c r="F36" s="207"/>
      <c r="G36" s="208"/>
    </row>
    <row r="37" spans="1:7" ht="38.25">
      <c r="A37" s="125" t="s">
        <v>277</v>
      </c>
      <c r="B37" s="125" t="s">
        <v>269</v>
      </c>
      <c r="C37" s="118" t="s">
        <v>270</v>
      </c>
      <c r="D37" s="116" t="s">
        <v>222</v>
      </c>
      <c r="E37" s="116">
        <v>2.44</v>
      </c>
      <c r="F37" s="149"/>
      <c r="G37" s="128">
        <f aca="true" t="shared" si="1" ref="G37:G42">ROUND(E37*F37,2)</f>
        <v>0</v>
      </c>
    </row>
    <row r="38" spans="1:7" ht="191.25">
      <c r="A38" s="125" t="s">
        <v>278</v>
      </c>
      <c r="B38" s="125" t="s">
        <v>242</v>
      </c>
      <c r="C38" s="127" t="s">
        <v>279</v>
      </c>
      <c r="D38" s="116" t="s">
        <v>280</v>
      </c>
      <c r="E38" s="116">
        <v>11</v>
      </c>
      <c r="F38" s="149"/>
      <c r="G38" s="128">
        <f t="shared" si="1"/>
        <v>0</v>
      </c>
    </row>
    <row r="39" spans="1:7" ht="38.25">
      <c r="A39" s="125" t="s">
        <v>281</v>
      </c>
      <c r="B39" s="125" t="s">
        <v>282</v>
      </c>
      <c r="C39" s="118" t="s">
        <v>283</v>
      </c>
      <c r="D39" s="116" t="s">
        <v>25</v>
      </c>
      <c r="E39" s="116">
        <v>32.1</v>
      </c>
      <c r="F39" s="149"/>
      <c r="G39" s="128">
        <f t="shared" si="1"/>
        <v>0</v>
      </c>
    </row>
    <row r="40" spans="1:7" ht="51">
      <c r="A40" s="125" t="s">
        <v>284</v>
      </c>
      <c r="B40" s="125" t="s">
        <v>285</v>
      </c>
      <c r="C40" s="118" t="s">
        <v>286</v>
      </c>
      <c r="D40" s="116" t="s">
        <v>36</v>
      </c>
      <c r="E40" s="116">
        <v>4</v>
      </c>
      <c r="F40" s="149"/>
      <c r="G40" s="128">
        <f t="shared" si="1"/>
        <v>0</v>
      </c>
    </row>
    <row r="41" spans="1:7" ht="51">
      <c r="A41" s="125" t="s">
        <v>287</v>
      </c>
      <c r="B41" s="125" t="s">
        <v>285</v>
      </c>
      <c r="C41" s="118" t="s">
        <v>288</v>
      </c>
      <c r="D41" s="116" t="s">
        <v>36</v>
      </c>
      <c r="E41" s="116">
        <v>18</v>
      </c>
      <c r="F41" s="149"/>
      <c r="G41" s="128">
        <f t="shared" si="1"/>
        <v>0</v>
      </c>
    </row>
    <row r="42" spans="1:7" ht="51">
      <c r="A42" s="125" t="s">
        <v>289</v>
      </c>
      <c r="B42" s="125" t="s">
        <v>290</v>
      </c>
      <c r="C42" s="118" t="s">
        <v>291</v>
      </c>
      <c r="D42" s="116" t="s">
        <v>36</v>
      </c>
      <c r="E42" s="116">
        <v>2</v>
      </c>
      <c r="F42" s="149"/>
      <c r="G42" s="128">
        <f t="shared" si="1"/>
        <v>0</v>
      </c>
    </row>
    <row r="43" spans="1:7" ht="15">
      <c r="A43" s="203" t="s">
        <v>292</v>
      </c>
      <c r="B43" s="204"/>
      <c r="C43" s="205"/>
      <c r="D43" s="123"/>
      <c r="E43" s="123"/>
      <c r="F43" s="124"/>
      <c r="G43" s="124">
        <f>SUM(G37:G42)</f>
        <v>0</v>
      </c>
    </row>
    <row r="44" spans="1:7" ht="15">
      <c r="A44" s="126" t="s">
        <v>293</v>
      </c>
      <c r="B44" s="206" t="s">
        <v>294</v>
      </c>
      <c r="C44" s="207"/>
      <c r="D44" s="207"/>
      <c r="E44" s="207"/>
      <c r="F44" s="207"/>
      <c r="G44" s="208"/>
    </row>
    <row r="45" spans="1:7" ht="255">
      <c r="A45" s="125" t="s">
        <v>295</v>
      </c>
      <c r="B45" s="125" t="s">
        <v>242</v>
      </c>
      <c r="C45" s="127" t="s">
        <v>296</v>
      </c>
      <c r="D45" s="116" t="s">
        <v>280</v>
      </c>
      <c r="E45" s="116">
        <v>1</v>
      </c>
      <c r="F45" s="149"/>
      <c r="G45" s="128">
        <f>ROUND(E45*F45,2)</f>
        <v>0</v>
      </c>
    </row>
    <row r="46" spans="1:7" ht="15">
      <c r="A46" s="203" t="s">
        <v>297</v>
      </c>
      <c r="B46" s="204"/>
      <c r="C46" s="205"/>
      <c r="D46" s="123"/>
      <c r="E46" s="123"/>
      <c r="F46" s="124"/>
      <c r="G46" s="124">
        <f>SUM(G45)</f>
        <v>0</v>
      </c>
    </row>
    <row r="47" spans="1:7" ht="15">
      <c r="A47" s="126" t="s">
        <v>298</v>
      </c>
      <c r="B47" s="206" t="s">
        <v>299</v>
      </c>
      <c r="C47" s="207"/>
      <c r="D47" s="207"/>
      <c r="E47" s="207"/>
      <c r="F47" s="207"/>
      <c r="G47" s="208"/>
    </row>
    <row r="48" spans="1:7" ht="255">
      <c r="A48" s="125" t="s">
        <v>300</v>
      </c>
      <c r="B48" s="125" t="s">
        <v>242</v>
      </c>
      <c r="C48" s="127" t="s">
        <v>301</v>
      </c>
      <c r="D48" s="116" t="s">
        <v>280</v>
      </c>
      <c r="E48" s="116">
        <v>1</v>
      </c>
      <c r="F48" s="149"/>
      <c r="G48" s="122">
        <f>F48*E48</f>
        <v>0</v>
      </c>
    </row>
    <row r="49" spans="1:7" ht="15">
      <c r="A49" s="203" t="s">
        <v>302</v>
      </c>
      <c r="B49" s="204"/>
      <c r="C49" s="205"/>
      <c r="D49" s="123"/>
      <c r="E49" s="123"/>
      <c r="F49" s="124"/>
      <c r="G49" s="124">
        <f>SUM(G48)</f>
        <v>0</v>
      </c>
    </row>
    <row r="50" spans="1:7" ht="15">
      <c r="A50" s="126" t="s">
        <v>303</v>
      </c>
      <c r="B50" s="206" t="s">
        <v>304</v>
      </c>
      <c r="C50" s="207"/>
      <c r="D50" s="207"/>
      <c r="E50" s="207"/>
      <c r="F50" s="207"/>
      <c r="G50" s="208"/>
    </row>
    <row r="51" spans="1:7" ht="255">
      <c r="A51" s="125" t="s">
        <v>305</v>
      </c>
      <c r="B51" s="125" t="s">
        <v>242</v>
      </c>
      <c r="C51" s="127" t="s">
        <v>306</v>
      </c>
      <c r="D51" s="116" t="s">
        <v>280</v>
      </c>
      <c r="E51" s="116">
        <v>1</v>
      </c>
      <c r="F51" s="149"/>
      <c r="G51" s="128">
        <f>ROUND(E51*F51,2)</f>
        <v>0</v>
      </c>
    </row>
    <row r="52" spans="1:7" ht="15">
      <c r="A52" s="215" t="s">
        <v>307</v>
      </c>
      <c r="B52" s="216"/>
      <c r="C52" s="217"/>
      <c r="D52" s="123"/>
      <c r="E52" s="123"/>
      <c r="F52" s="124"/>
      <c r="G52" s="124">
        <f>SUM(G51)</f>
        <v>0</v>
      </c>
    </row>
    <row r="53" spans="1:7" ht="15">
      <c r="A53" s="200" t="s">
        <v>310</v>
      </c>
      <c r="B53" s="201"/>
      <c r="C53" s="201"/>
      <c r="D53" s="201"/>
      <c r="E53" s="201"/>
      <c r="F53" s="202"/>
      <c r="G53" s="124">
        <f>G52+G49+G46+G43+G35+G30+G27+G22</f>
        <v>0</v>
      </c>
    </row>
    <row r="54" spans="1:7" ht="15">
      <c r="A54" s="200" t="s">
        <v>308</v>
      </c>
      <c r="B54" s="201"/>
      <c r="C54" s="201"/>
      <c r="D54" s="201"/>
      <c r="E54" s="201"/>
      <c r="F54" s="202"/>
      <c r="G54" s="124">
        <f>G53*0.23</f>
        <v>0</v>
      </c>
    </row>
    <row r="55" spans="1:7" ht="15">
      <c r="A55" s="200" t="s">
        <v>309</v>
      </c>
      <c r="B55" s="201"/>
      <c r="C55" s="201"/>
      <c r="D55" s="201"/>
      <c r="E55" s="201"/>
      <c r="F55" s="202"/>
      <c r="G55" s="124">
        <f>G53+G54</f>
        <v>0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 sheet="1" formatCells="0" formatColumns="0" formatRows="0" selectLockedCells="1"/>
  <mergeCells count="27">
    <mergeCell ref="A2:L2"/>
    <mergeCell ref="A4:L4"/>
    <mergeCell ref="A5:L5"/>
    <mergeCell ref="A7:E7"/>
    <mergeCell ref="A9:L9"/>
    <mergeCell ref="A53:F53"/>
    <mergeCell ref="A55:F55"/>
    <mergeCell ref="B44:G44"/>
    <mergeCell ref="A46:C46"/>
    <mergeCell ref="B47:G47"/>
    <mergeCell ref="A49:C49"/>
    <mergeCell ref="A22:C22"/>
    <mergeCell ref="B23:G23"/>
    <mergeCell ref="A27:C27"/>
    <mergeCell ref="B28:G28"/>
    <mergeCell ref="B50:G50"/>
    <mergeCell ref="A52:C52"/>
    <mergeCell ref="A54:F54"/>
    <mergeCell ref="A6:L6"/>
    <mergeCell ref="A30:C30"/>
    <mergeCell ref="B31:G31"/>
    <mergeCell ref="B32:G32"/>
    <mergeCell ref="A35:C35"/>
    <mergeCell ref="B36:G36"/>
    <mergeCell ref="A43:C43"/>
    <mergeCell ref="B12:G12"/>
    <mergeCell ref="B13:G13"/>
  </mergeCells>
  <printOptions/>
  <pageMargins left="0.7480314960629921" right="0.7480314960629921" top="0.984251968503937" bottom="0.984251968503937" header="0.5118110236220472" footer="0.5118110236220472"/>
  <pageSetup fitToHeight="3" fitToWidth="1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41">
      <selection activeCell="F61" sqref="F61"/>
    </sheetView>
  </sheetViews>
  <sheetFormatPr defaultColWidth="9.00390625" defaultRowHeight="12.75"/>
  <cols>
    <col min="2" max="2" width="15.875" style="0" customWidth="1"/>
    <col min="3" max="3" width="51.25390625" style="0" customWidth="1"/>
    <col min="4" max="4" width="14.125" style="0" customWidth="1"/>
    <col min="5" max="5" width="12.125" style="0" customWidth="1"/>
    <col min="7" max="7" width="16.75390625" style="140" customWidth="1"/>
    <col min="8" max="12" width="9.125" style="0" hidden="1" customWidth="1"/>
  </cols>
  <sheetData>
    <row r="1" spans="1:12" ht="19.5">
      <c r="A1" s="189" t="s">
        <v>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0" ht="12.75">
      <c r="A2" s="2"/>
      <c r="B2" s="2"/>
      <c r="C2" s="2"/>
      <c r="D2" s="2"/>
      <c r="E2" s="2"/>
      <c r="F2" s="2"/>
      <c r="G2" s="132"/>
      <c r="H2" s="2"/>
      <c r="I2" s="1"/>
      <c r="J2" s="1"/>
    </row>
    <row r="3" spans="1:12" ht="14.25">
      <c r="A3" s="190" t="s">
        <v>57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ht="14.25">
      <c r="A4" s="190" t="s">
        <v>83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4.25">
      <c r="A5" s="190" t="s">
        <v>312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2" ht="18">
      <c r="A6" s="182" t="s">
        <v>75</v>
      </c>
      <c r="B6" s="182"/>
      <c r="C6" s="182"/>
      <c r="D6" s="182"/>
      <c r="E6" s="182"/>
      <c r="F6" s="47"/>
      <c r="G6" s="133"/>
      <c r="H6" s="43"/>
      <c r="I6" s="43"/>
      <c r="J6" s="43"/>
      <c r="K6" s="43"/>
      <c r="L6" s="43"/>
    </row>
    <row r="7" spans="1:12" ht="14.25">
      <c r="A7" s="48" t="s">
        <v>76</v>
      </c>
      <c r="B7" s="48"/>
      <c r="C7" s="48"/>
      <c r="D7" s="48"/>
      <c r="E7" s="48"/>
      <c r="F7" s="48"/>
      <c r="G7" s="133"/>
      <c r="H7" s="43"/>
      <c r="I7" s="43"/>
      <c r="J7" s="43"/>
      <c r="K7" s="43"/>
      <c r="L7" s="43"/>
    </row>
    <row r="8" spans="1:12" ht="12.75">
      <c r="A8" s="183" t="s">
        <v>77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ht="12.75">
      <c r="A9" s="19"/>
      <c r="B9" s="19"/>
      <c r="C9" s="19"/>
      <c r="D9" s="19"/>
      <c r="E9" s="19"/>
      <c r="F9" s="19"/>
      <c r="G9" s="134"/>
      <c r="H9" s="19"/>
      <c r="I9" s="19"/>
      <c r="J9" s="19"/>
      <c r="K9" s="19"/>
      <c r="L9" s="19"/>
    </row>
    <row r="11" spans="1:7" ht="12.75">
      <c r="A11" s="28" t="s">
        <v>168</v>
      </c>
      <c r="B11" s="28" t="s">
        <v>212</v>
      </c>
      <c r="C11" s="28" t="s">
        <v>213</v>
      </c>
      <c r="D11" s="116" t="s">
        <v>214</v>
      </c>
      <c r="E11" s="116" t="s">
        <v>6</v>
      </c>
      <c r="F11" s="116" t="s">
        <v>215</v>
      </c>
      <c r="G11" s="135" t="s">
        <v>10</v>
      </c>
    </row>
    <row r="12" spans="1:7" ht="12.75">
      <c r="A12" s="28">
        <v>1</v>
      </c>
      <c r="B12" s="227" t="s">
        <v>313</v>
      </c>
      <c r="C12" s="228"/>
      <c r="D12" s="228"/>
      <c r="E12" s="228"/>
      <c r="F12" s="228"/>
      <c r="G12" s="229"/>
    </row>
    <row r="13" spans="1:7" ht="12.75">
      <c r="A13" s="28" t="s">
        <v>217</v>
      </c>
      <c r="B13" s="28" t="s">
        <v>218</v>
      </c>
      <c r="C13" s="28"/>
      <c r="D13" s="116"/>
      <c r="E13" s="116"/>
      <c r="F13" s="116"/>
      <c r="G13" s="135"/>
    </row>
    <row r="14" spans="1:7" ht="51">
      <c r="A14" s="125" t="s">
        <v>219</v>
      </c>
      <c r="B14" s="125" t="s">
        <v>220</v>
      </c>
      <c r="C14" s="118" t="s">
        <v>221</v>
      </c>
      <c r="D14" s="116" t="s">
        <v>222</v>
      </c>
      <c r="E14" s="116">
        <v>284.9</v>
      </c>
      <c r="F14" s="149"/>
      <c r="G14" s="136">
        <f aca="true" t="shared" si="0" ref="G14:G19">ROUND(E14*F14,2)</f>
        <v>0</v>
      </c>
    </row>
    <row r="15" spans="1:7" ht="38.25">
      <c r="A15" s="125" t="s">
        <v>223</v>
      </c>
      <c r="B15" s="125" t="s">
        <v>224</v>
      </c>
      <c r="C15" s="118" t="s">
        <v>225</v>
      </c>
      <c r="D15" s="116" t="s">
        <v>222</v>
      </c>
      <c r="E15" s="116">
        <v>284.9</v>
      </c>
      <c r="F15" s="149"/>
      <c r="G15" s="136">
        <f t="shared" si="0"/>
        <v>0</v>
      </c>
    </row>
    <row r="16" spans="1:7" ht="25.5">
      <c r="A16" s="125" t="s">
        <v>226</v>
      </c>
      <c r="B16" s="125" t="s">
        <v>227</v>
      </c>
      <c r="C16" s="118" t="s">
        <v>228</v>
      </c>
      <c r="D16" s="116" t="s">
        <v>222</v>
      </c>
      <c r="E16" s="116">
        <v>71.23</v>
      </c>
      <c r="F16" s="149"/>
      <c r="G16" s="136">
        <f t="shared" si="0"/>
        <v>0</v>
      </c>
    </row>
    <row r="17" spans="1:7" ht="51">
      <c r="A17" s="125" t="s">
        <v>229</v>
      </c>
      <c r="B17" s="125" t="s">
        <v>230</v>
      </c>
      <c r="C17" s="118" t="s">
        <v>231</v>
      </c>
      <c r="D17" s="116" t="s">
        <v>222</v>
      </c>
      <c r="E17" s="116">
        <v>144.24</v>
      </c>
      <c r="F17" s="149"/>
      <c r="G17" s="136">
        <f t="shared" si="0"/>
        <v>0</v>
      </c>
    </row>
    <row r="18" spans="1:7" ht="63.75">
      <c r="A18" s="125" t="s">
        <v>232</v>
      </c>
      <c r="B18" s="125" t="s">
        <v>233</v>
      </c>
      <c r="C18" s="118" t="s">
        <v>234</v>
      </c>
      <c r="D18" s="116" t="s">
        <v>222</v>
      </c>
      <c r="E18" s="116">
        <v>152.91</v>
      </c>
      <c r="F18" s="149"/>
      <c r="G18" s="136">
        <f t="shared" si="0"/>
        <v>0</v>
      </c>
    </row>
    <row r="19" spans="1:7" ht="12.75">
      <c r="A19" s="125" t="s">
        <v>235</v>
      </c>
      <c r="B19" s="125" t="s">
        <v>242</v>
      </c>
      <c r="C19" s="118" t="s">
        <v>243</v>
      </c>
      <c r="D19" s="116" t="s">
        <v>222</v>
      </c>
      <c r="E19" s="116">
        <v>300.28</v>
      </c>
      <c r="F19" s="149"/>
      <c r="G19" s="136">
        <f t="shared" si="0"/>
        <v>0</v>
      </c>
    </row>
    <row r="20" spans="1:7" ht="12.75">
      <c r="A20" s="218" t="s">
        <v>314</v>
      </c>
      <c r="B20" s="219"/>
      <c r="C20" s="220"/>
      <c r="D20" s="116"/>
      <c r="E20" s="116"/>
      <c r="F20" s="116"/>
      <c r="G20" s="137">
        <f>SUM(G14:G19)</f>
        <v>0</v>
      </c>
    </row>
    <row r="21" spans="1:7" ht="12.75">
      <c r="A21" s="125" t="s">
        <v>245</v>
      </c>
      <c r="B21" s="224" t="s">
        <v>315</v>
      </c>
      <c r="C21" s="225"/>
      <c r="D21" s="225"/>
      <c r="E21" s="225"/>
      <c r="F21" s="225"/>
      <c r="G21" s="226"/>
    </row>
    <row r="22" spans="1:7" ht="25.5">
      <c r="A22" s="125" t="s">
        <v>247</v>
      </c>
      <c r="B22" s="125" t="s">
        <v>316</v>
      </c>
      <c r="C22" s="118" t="s">
        <v>317</v>
      </c>
      <c r="D22" s="116" t="s">
        <v>25</v>
      </c>
      <c r="E22" s="116">
        <v>237.3</v>
      </c>
      <c r="F22" s="149"/>
      <c r="G22" s="136">
        <f>ROUND(E22*F22,2)</f>
        <v>0</v>
      </c>
    </row>
    <row r="23" spans="1:7" ht="38.25">
      <c r="A23" s="125" t="s">
        <v>250</v>
      </c>
      <c r="B23" s="125" t="s">
        <v>318</v>
      </c>
      <c r="C23" s="118" t="s">
        <v>319</v>
      </c>
      <c r="D23" s="116" t="s">
        <v>253</v>
      </c>
      <c r="E23" s="116">
        <v>5</v>
      </c>
      <c r="F23" s="149"/>
      <c r="G23" s="136">
        <f>ROUND(E23*F23,2)</f>
        <v>0</v>
      </c>
    </row>
    <row r="24" spans="1:7" ht="38.25">
      <c r="A24" s="125" t="s">
        <v>254</v>
      </c>
      <c r="B24" s="125" t="s">
        <v>320</v>
      </c>
      <c r="C24" s="118" t="s">
        <v>321</v>
      </c>
      <c r="D24" s="116" t="s">
        <v>322</v>
      </c>
      <c r="E24" s="116">
        <v>-14</v>
      </c>
      <c r="F24" s="149"/>
      <c r="G24" s="136">
        <f>ROUND(E24*F24,2)</f>
        <v>0</v>
      </c>
    </row>
    <row r="25" spans="1:7" ht="12.75">
      <c r="A25" s="218" t="s">
        <v>323</v>
      </c>
      <c r="B25" s="219"/>
      <c r="C25" s="220"/>
      <c r="D25" s="116"/>
      <c r="E25" s="116"/>
      <c r="F25" s="116"/>
      <c r="G25" s="137">
        <f>SUM(G22:G24)</f>
        <v>0</v>
      </c>
    </row>
    <row r="26" spans="1:7" ht="12.75">
      <c r="A26" s="125" t="s">
        <v>258</v>
      </c>
      <c r="B26" s="224" t="s">
        <v>246</v>
      </c>
      <c r="C26" s="225"/>
      <c r="D26" s="225"/>
      <c r="E26" s="225"/>
      <c r="F26" s="225"/>
      <c r="G26" s="226"/>
    </row>
    <row r="27" spans="1:7" ht="51">
      <c r="A27" s="125" t="s">
        <v>260</v>
      </c>
      <c r="B27" s="125" t="s">
        <v>248</v>
      </c>
      <c r="C27" s="118" t="s">
        <v>249</v>
      </c>
      <c r="D27" s="116" t="s">
        <v>222</v>
      </c>
      <c r="E27" s="116">
        <v>356.13</v>
      </c>
      <c r="F27" s="149"/>
      <c r="G27" s="136">
        <f>ROUND(E27*F27,2)</f>
        <v>0</v>
      </c>
    </row>
    <row r="28" spans="1:7" ht="25.5">
      <c r="A28" s="125" t="s">
        <v>324</v>
      </c>
      <c r="B28" s="125" t="s">
        <v>251</v>
      </c>
      <c r="C28" s="118" t="s">
        <v>252</v>
      </c>
      <c r="D28" s="116" t="s">
        <v>253</v>
      </c>
      <c r="E28" s="116">
        <v>16</v>
      </c>
      <c r="F28" s="149"/>
      <c r="G28" s="136">
        <f>ROUND(E28*F28,2)</f>
        <v>0</v>
      </c>
    </row>
    <row r="29" spans="1:7" ht="25.5">
      <c r="A29" s="125" t="s">
        <v>325</v>
      </c>
      <c r="B29" s="125" t="s">
        <v>255</v>
      </c>
      <c r="C29" s="118" t="s">
        <v>256</v>
      </c>
      <c r="D29" s="116" t="s">
        <v>253</v>
      </c>
      <c r="E29" s="116">
        <v>16</v>
      </c>
      <c r="F29" s="149"/>
      <c r="G29" s="136">
        <f>ROUND(E29*F29,2)</f>
        <v>0</v>
      </c>
    </row>
    <row r="30" spans="1:7" ht="12.75">
      <c r="A30" s="218" t="s">
        <v>326</v>
      </c>
      <c r="B30" s="219"/>
      <c r="C30" s="220"/>
      <c r="D30" s="116"/>
      <c r="E30" s="116"/>
      <c r="F30" s="116"/>
      <c r="G30" s="137">
        <f>SUM(G27:G29)</f>
        <v>0</v>
      </c>
    </row>
    <row r="31" spans="1:7" ht="12.75">
      <c r="A31" s="125" t="s">
        <v>264</v>
      </c>
      <c r="B31" s="224" t="s">
        <v>327</v>
      </c>
      <c r="C31" s="225"/>
      <c r="D31" s="225"/>
      <c r="E31" s="225"/>
      <c r="F31" s="225"/>
      <c r="G31" s="226"/>
    </row>
    <row r="32" spans="1:7" ht="51">
      <c r="A32" s="125" t="s">
        <v>266</v>
      </c>
      <c r="B32" s="125" t="s">
        <v>261</v>
      </c>
      <c r="C32" s="118" t="s">
        <v>262</v>
      </c>
      <c r="D32" s="116" t="s">
        <v>36</v>
      </c>
      <c r="E32" s="116">
        <v>30</v>
      </c>
      <c r="F32" s="149"/>
      <c r="G32" s="136">
        <f>ROUND(E32*F32,2)</f>
        <v>0</v>
      </c>
    </row>
    <row r="33" spans="1:7" ht="12.75">
      <c r="A33" s="218" t="s">
        <v>328</v>
      </c>
      <c r="B33" s="219"/>
      <c r="C33" s="220"/>
      <c r="D33" s="116"/>
      <c r="E33" s="116"/>
      <c r="F33" s="116"/>
      <c r="G33" s="137">
        <f>SUM(G32)</f>
        <v>0</v>
      </c>
    </row>
    <row r="34" spans="1:7" ht="12.75">
      <c r="A34" s="125" t="s">
        <v>329</v>
      </c>
      <c r="B34" s="224" t="s">
        <v>265</v>
      </c>
      <c r="C34" s="225"/>
      <c r="D34" s="225"/>
      <c r="E34" s="225"/>
      <c r="F34" s="225"/>
      <c r="G34" s="226"/>
    </row>
    <row r="35" spans="1:7" ht="12.75">
      <c r="A35" s="125" t="s">
        <v>330</v>
      </c>
      <c r="B35" s="129" t="s">
        <v>267</v>
      </c>
      <c r="C35" s="130"/>
      <c r="D35" s="130"/>
      <c r="E35" s="130"/>
      <c r="F35" s="130"/>
      <c r="G35" s="138"/>
    </row>
    <row r="36" spans="1:7" ht="25.5">
      <c r="A36" s="125" t="s">
        <v>331</v>
      </c>
      <c r="B36" s="125" t="s">
        <v>269</v>
      </c>
      <c r="C36" s="118" t="s">
        <v>270</v>
      </c>
      <c r="D36" s="116" t="s">
        <v>222</v>
      </c>
      <c r="E36" s="116">
        <v>26.46</v>
      </c>
      <c r="F36" s="149"/>
      <c r="G36" s="136">
        <f>ROUND(E36*F36,2)</f>
        <v>0</v>
      </c>
    </row>
    <row r="37" spans="1:7" ht="25.5">
      <c r="A37" s="125" t="s">
        <v>332</v>
      </c>
      <c r="B37" s="125" t="s">
        <v>272</v>
      </c>
      <c r="C37" s="118" t="s">
        <v>333</v>
      </c>
      <c r="D37" s="116" t="s">
        <v>25</v>
      </c>
      <c r="E37" s="116">
        <v>237.3</v>
      </c>
      <c r="F37" s="149"/>
      <c r="G37" s="136">
        <f>ROUND(E37*F37,2)</f>
        <v>0</v>
      </c>
    </row>
    <row r="38" spans="1:7" ht="12.75">
      <c r="A38" s="218" t="s">
        <v>334</v>
      </c>
      <c r="B38" s="219"/>
      <c r="C38" s="220"/>
      <c r="D38" s="116"/>
      <c r="E38" s="116"/>
      <c r="F38" s="116"/>
      <c r="G38" s="137">
        <f>SUM(G36:G37)</f>
        <v>0</v>
      </c>
    </row>
    <row r="39" spans="1:7" ht="12.75">
      <c r="A39" s="125" t="s">
        <v>335</v>
      </c>
      <c r="B39" s="224" t="s">
        <v>336</v>
      </c>
      <c r="C39" s="225"/>
      <c r="D39" s="225"/>
      <c r="E39" s="225"/>
      <c r="F39" s="225"/>
      <c r="G39" s="226"/>
    </row>
    <row r="40" spans="1:7" ht="38.25">
      <c r="A40" s="125" t="s">
        <v>337</v>
      </c>
      <c r="B40" s="125" t="s">
        <v>290</v>
      </c>
      <c r="C40" s="118" t="s">
        <v>291</v>
      </c>
      <c r="D40" s="116" t="s">
        <v>36</v>
      </c>
      <c r="E40" s="116">
        <v>8</v>
      </c>
      <c r="F40" s="149"/>
      <c r="G40" s="136">
        <f aca="true" t="shared" si="1" ref="G40:G46">ROUND(E40*F40,2)</f>
        <v>0</v>
      </c>
    </row>
    <row r="41" spans="1:7" ht="38.25">
      <c r="A41" s="125" t="s">
        <v>338</v>
      </c>
      <c r="B41" s="125" t="s">
        <v>290</v>
      </c>
      <c r="C41" s="118" t="s">
        <v>339</v>
      </c>
      <c r="D41" s="116" t="s">
        <v>36</v>
      </c>
      <c r="E41" s="116">
        <v>2</v>
      </c>
      <c r="F41" s="149"/>
      <c r="G41" s="136">
        <f t="shared" si="1"/>
        <v>0</v>
      </c>
    </row>
    <row r="42" spans="1:7" ht="38.25">
      <c r="A42" s="125" t="s">
        <v>340</v>
      </c>
      <c r="B42" s="125" t="s">
        <v>290</v>
      </c>
      <c r="C42" s="118" t="s">
        <v>341</v>
      </c>
      <c r="D42" s="116" t="s">
        <v>36</v>
      </c>
      <c r="E42" s="116">
        <v>3</v>
      </c>
      <c r="F42" s="149"/>
      <c r="G42" s="136">
        <f t="shared" si="1"/>
        <v>0</v>
      </c>
    </row>
    <row r="43" spans="1:7" ht="38.25">
      <c r="A43" s="125" t="s">
        <v>342</v>
      </c>
      <c r="B43" s="125" t="s">
        <v>282</v>
      </c>
      <c r="C43" s="118" t="s">
        <v>343</v>
      </c>
      <c r="D43" s="116" t="s">
        <v>25</v>
      </c>
      <c r="E43" s="116">
        <v>3.5</v>
      </c>
      <c r="F43" s="149"/>
      <c r="G43" s="136">
        <f t="shared" si="1"/>
        <v>0</v>
      </c>
    </row>
    <row r="44" spans="1:7" ht="38.25">
      <c r="A44" s="125" t="s">
        <v>344</v>
      </c>
      <c r="B44" s="125" t="s">
        <v>285</v>
      </c>
      <c r="C44" s="118" t="s">
        <v>288</v>
      </c>
      <c r="D44" s="116" t="s">
        <v>36</v>
      </c>
      <c r="E44" s="116">
        <v>2</v>
      </c>
      <c r="F44" s="149"/>
      <c r="G44" s="136">
        <f t="shared" si="1"/>
        <v>0</v>
      </c>
    </row>
    <row r="45" spans="1:7" ht="25.5">
      <c r="A45" s="125" t="s">
        <v>345</v>
      </c>
      <c r="B45" s="125" t="s">
        <v>285</v>
      </c>
      <c r="C45" s="118" t="s">
        <v>346</v>
      </c>
      <c r="D45" s="116" t="s">
        <v>36</v>
      </c>
      <c r="E45" s="116">
        <v>2</v>
      </c>
      <c r="F45" s="149"/>
      <c r="G45" s="136">
        <f t="shared" si="1"/>
        <v>0</v>
      </c>
    </row>
    <row r="46" spans="1:7" ht="38.25">
      <c r="A46" s="125" t="s">
        <v>347</v>
      </c>
      <c r="B46" s="125" t="s">
        <v>348</v>
      </c>
      <c r="C46" s="118" t="s">
        <v>349</v>
      </c>
      <c r="D46" s="116" t="s">
        <v>36</v>
      </c>
      <c r="E46" s="116">
        <v>1</v>
      </c>
      <c r="F46" s="149"/>
      <c r="G46" s="136">
        <f t="shared" si="1"/>
        <v>0</v>
      </c>
    </row>
    <row r="47" spans="1:7" ht="12.75">
      <c r="A47" s="218" t="s">
        <v>350</v>
      </c>
      <c r="B47" s="219"/>
      <c r="C47" s="220"/>
      <c r="D47" s="116"/>
      <c r="E47" s="116"/>
      <c r="F47" s="116"/>
      <c r="G47" s="137">
        <f>SUM(G40:G46)</f>
        <v>0</v>
      </c>
    </row>
    <row r="48" spans="1:7" ht="12.75">
      <c r="A48" s="125" t="s">
        <v>351</v>
      </c>
      <c r="B48" s="129" t="s">
        <v>352</v>
      </c>
      <c r="C48" s="130"/>
      <c r="D48" s="130"/>
      <c r="E48" s="130"/>
      <c r="F48" s="130"/>
      <c r="G48" s="138"/>
    </row>
    <row r="49" spans="1:7" ht="153">
      <c r="A49" s="125" t="s">
        <v>353</v>
      </c>
      <c r="B49" s="125" t="s">
        <v>242</v>
      </c>
      <c r="C49" s="127" t="s">
        <v>354</v>
      </c>
      <c r="D49" s="116" t="s">
        <v>280</v>
      </c>
      <c r="E49" s="116">
        <v>1</v>
      </c>
      <c r="F49" s="149"/>
      <c r="G49" s="136">
        <f>ROUND(E49*F49,2)</f>
        <v>0</v>
      </c>
    </row>
    <row r="50" spans="1:7" ht="12.75">
      <c r="A50" s="218" t="s">
        <v>355</v>
      </c>
      <c r="B50" s="219"/>
      <c r="C50" s="220"/>
      <c r="D50" s="116"/>
      <c r="E50" s="116"/>
      <c r="F50" s="116"/>
      <c r="G50" s="137">
        <f>SUM(G49)</f>
        <v>0</v>
      </c>
    </row>
    <row r="51" spans="1:7" ht="12.75">
      <c r="A51" s="125" t="s">
        <v>356</v>
      </c>
      <c r="B51" s="129" t="s">
        <v>294</v>
      </c>
      <c r="C51" s="130"/>
      <c r="D51" s="130"/>
      <c r="E51" s="130"/>
      <c r="F51" s="130"/>
      <c r="G51" s="138"/>
    </row>
    <row r="52" spans="1:7" ht="140.25">
      <c r="A52" s="125" t="s">
        <v>357</v>
      </c>
      <c r="B52" s="125" t="s">
        <v>242</v>
      </c>
      <c r="C52" s="127" t="s">
        <v>358</v>
      </c>
      <c r="D52" s="116" t="s">
        <v>280</v>
      </c>
      <c r="E52" s="116">
        <v>1</v>
      </c>
      <c r="F52" s="149"/>
      <c r="G52" s="136">
        <f>ROUND(E52*F52,2)</f>
        <v>0</v>
      </c>
    </row>
    <row r="53" spans="1:7" ht="12.75">
      <c r="A53" s="218" t="s">
        <v>359</v>
      </c>
      <c r="B53" s="219"/>
      <c r="C53" s="220"/>
      <c r="D53" s="116"/>
      <c r="E53" s="116"/>
      <c r="F53" s="116"/>
      <c r="G53" s="137">
        <f>SUM(G52)</f>
        <v>0</v>
      </c>
    </row>
    <row r="54" spans="1:7" ht="12.75">
      <c r="A54" s="125" t="s">
        <v>360</v>
      </c>
      <c r="B54" s="129" t="s">
        <v>361</v>
      </c>
      <c r="C54" s="130"/>
      <c r="D54" s="130"/>
      <c r="E54" s="130"/>
      <c r="F54" s="130"/>
      <c r="G54" s="138"/>
    </row>
    <row r="55" spans="1:7" ht="153">
      <c r="A55" s="125" t="s">
        <v>362</v>
      </c>
      <c r="B55" s="125" t="s">
        <v>242</v>
      </c>
      <c r="C55" s="127" t="s">
        <v>363</v>
      </c>
      <c r="D55" s="116" t="s">
        <v>280</v>
      </c>
      <c r="E55" s="116">
        <v>1</v>
      </c>
      <c r="F55" s="149"/>
      <c r="G55" s="136">
        <f>ROUND(E55*F55,2)</f>
        <v>0</v>
      </c>
    </row>
    <row r="56" spans="1:7" ht="12.75">
      <c r="A56" s="218" t="s">
        <v>364</v>
      </c>
      <c r="B56" s="219"/>
      <c r="C56" s="220"/>
      <c r="D56" s="116"/>
      <c r="E56" s="116"/>
      <c r="F56" s="116"/>
      <c r="G56" s="137">
        <f>SUM(G55)</f>
        <v>0</v>
      </c>
    </row>
    <row r="57" spans="1:7" ht="12.75">
      <c r="A57" s="125" t="s">
        <v>365</v>
      </c>
      <c r="B57" s="129" t="s">
        <v>299</v>
      </c>
      <c r="C57" s="130"/>
      <c r="D57" s="130"/>
      <c r="E57" s="130"/>
      <c r="F57" s="130"/>
      <c r="G57" s="138"/>
    </row>
    <row r="58" spans="1:7" ht="140.25">
      <c r="A58" s="125" t="s">
        <v>366</v>
      </c>
      <c r="B58" s="125" t="s">
        <v>242</v>
      </c>
      <c r="C58" s="127" t="s">
        <v>367</v>
      </c>
      <c r="D58" s="116" t="s">
        <v>280</v>
      </c>
      <c r="E58" s="116">
        <v>1</v>
      </c>
      <c r="F58" s="149"/>
      <c r="G58" s="136">
        <f>ROUND(E58*F58,2)</f>
        <v>0</v>
      </c>
    </row>
    <row r="59" spans="1:7" ht="12.75">
      <c r="A59" s="218" t="s">
        <v>368</v>
      </c>
      <c r="B59" s="219"/>
      <c r="C59" s="220"/>
      <c r="D59" s="116"/>
      <c r="E59" s="116"/>
      <c r="F59" s="116"/>
      <c r="G59" s="137">
        <f>SUM(G58)</f>
        <v>0</v>
      </c>
    </row>
    <row r="60" spans="1:7" ht="12.75">
      <c r="A60" s="125" t="s">
        <v>369</v>
      </c>
      <c r="B60" s="129" t="s">
        <v>304</v>
      </c>
      <c r="C60" s="130"/>
      <c r="D60" s="130"/>
      <c r="E60" s="130"/>
      <c r="F60" s="130"/>
      <c r="G60" s="138"/>
    </row>
    <row r="61" spans="1:7" ht="140.25">
      <c r="A61" s="125" t="s">
        <v>370</v>
      </c>
      <c r="B61" s="125" t="s">
        <v>242</v>
      </c>
      <c r="C61" s="127" t="s">
        <v>371</v>
      </c>
      <c r="D61" s="116" t="s">
        <v>280</v>
      </c>
      <c r="E61" s="116">
        <v>1</v>
      </c>
      <c r="F61" s="149"/>
      <c r="G61" s="136">
        <f>ROUND(E61*F61,2)</f>
        <v>0</v>
      </c>
    </row>
    <row r="62" spans="1:7" ht="12.75">
      <c r="A62" s="221" t="s">
        <v>372</v>
      </c>
      <c r="B62" s="222"/>
      <c r="C62" s="223"/>
      <c r="D62" s="116"/>
      <c r="E62" s="116"/>
      <c r="F62" s="116"/>
      <c r="G62" s="137">
        <f>SUM(G61)</f>
        <v>0</v>
      </c>
    </row>
    <row r="63" spans="1:7" ht="15">
      <c r="A63" s="200" t="s">
        <v>310</v>
      </c>
      <c r="B63" s="201"/>
      <c r="C63" s="201"/>
      <c r="D63" s="201"/>
      <c r="E63" s="201"/>
      <c r="F63" s="202"/>
      <c r="G63" s="139">
        <f>G20+G25+G30+G33+G38+G47+G50+G53+G56+G59+G62</f>
        <v>0</v>
      </c>
    </row>
    <row r="64" spans="1:7" ht="15">
      <c r="A64" s="200" t="s">
        <v>308</v>
      </c>
      <c r="B64" s="201"/>
      <c r="C64" s="201"/>
      <c r="D64" s="201"/>
      <c r="E64" s="201"/>
      <c r="F64" s="202"/>
      <c r="G64" s="139">
        <f>G63*0.23</f>
        <v>0</v>
      </c>
    </row>
    <row r="65" spans="1:7" ht="15">
      <c r="A65" s="200" t="s">
        <v>309</v>
      </c>
      <c r="B65" s="201"/>
      <c r="C65" s="201"/>
      <c r="D65" s="201"/>
      <c r="E65" s="201"/>
      <c r="F65" s="202"/>
      <c r="G65" s="139">
        <f>G63+G64</f>
        <v>0</v>
      </c>
    </row>
  </sheetData>
  <sheetProtection sheet="1" objects="1" scenarios="1" formatCells="0" formatColumns="0" formatRows="0" selectLockedCells="1"/>
  <mergeCells count="26">
    <mergeCell ref="A1:L1"/>
    <mergeCell ref="A3:L3"/>
    <mergeCell ref="A4:L4"/>
    <mergeCell ref="A5:L5"/>
    <mergeCell ref="A6:E6"/>
    <mergeCell ref="A8:L8"/>
    <mergeCell ref="B12:G12"/>
    <mergeCell ref="A20:C20"/>
    <mergeCell ref="B21:G21"/>
    <mergeCell ref="A25:C25"/>
    <mergeCell ref="B26:G26"/>
    <mergeCell ref="A30:C30"/>
    <mergeCell ref="B31:G31"/>
    <mergeCell ref="A33:C33"/>
    <mergeCell ref="B34:G34"/>
    <mergeCell ref="A38:C38"/>
    <mergeCell ref="B39:G39"/>
    <mergeCell ref="A47:C47"/>
    <mergeCell ref="A63:F63"/>
    <mergeCell ref="A64:F64"/>
    <mergeCell ref="A65:F65"/>
    <mergeCell ref="A50:C50"/>
    <mergeCell ref="A53:C53"/>
    <mergeCell ref="A56:C56"/>
    <mergeCell ref="A59:C59"/>
    <mergeCell ref="A62:C62"/>
  </mergeCells>
  <printOptions/>
  <pageMargins left="0.7480314960629921" right="0.7480314960629921" top="0.984251968503937" bottom="0.984251968503937" header="0.5118110236220472" footer="0.5118110236220472"/>
  <pageSetup fitToHeight="2" fitToWidth="1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E13" sqref="E13"/>
    </sheetView>
  </sheetViews>
  <sheetFormatPr defaultColWidth="9.00390625" defaultRowHeight="12.75"/>
  <cols>
    <col min="2" max="2" width="38.75390625" style="0" customWidth="1"/>
    <col min="3" max="3" width="10.875" style="0" customWidth="1"/>
    <col min="5" max="5" width="13.625" style="0" customWidth="1"/>
    <col min="6" max="6" width="14.125" style="0" customWidth="1"/>
    <col min="7" max="7" width="0.12890625" style="0" hidden="1" customWidth="1"/>
    <col min="8" max="8" width="9.125" style="0" hidden="1" customWidth="1"/>
    <col min="9" max="9" width="1.00390625" style="0" hidden="1" customWidth="1"/>
    <col min="10" max="13" width="9.125" style="0" hidden="1" customWidth="1"/>
  </cols>
  <sheetData>
    <row r="1" spans="1:12" ht="19.5">
      <c r="A1" s="189" t="s">
        <v>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0" ht="12.75">
      <c r="A2" s="2"/>
      <c r="B2" s="2"/>
      <c r="C2" s="2"/>
      <c r="D2" s="2"/>
      <c r="E2" s="2"/>
      <c r="F2" s="2"/>
      <c r="G2" s="2"/>
      <c r="H2" s="2"/>
      <c r="I2" s="1"/>
      <c r="J2" s="1"/>
    </row>
    <row r="3" spans="1:12" ht="14.25">
      <c r="A3" s="190" t="s">
        <v>57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ht="14.25">
      <c r="A4" s="190" t="s">
        <v>83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3" ht="14.25">
      <c r="A5" s="190" t="s">
        <v>375</v>
      </c>
      <c r="B5" s="190"/>
      <c r="C5" s="190"/>
      <c r="D5" s="190"/>
      <c r="E5" s="190"/>
      <c r="F5" s="190"/>
      <c r="G5" s="119"/>
      <c r="H5" s="119"/>
      <c r="I5" s="119"/>
      <c r="J5" s="119"/>
      <c r="K5" s="119"/>
      <c r="L5" s="119"/>
      <c r="M5" s="119"/>
    </row>
    <row r="6" spans="1:12" ht="18">
      <c r="A6" s="182" t="s">
        <v>75</v>
      </c>
      <c r="B6" s="182"/>
      <c r="C6" s="182"/>
      <c r="D6" s="182"/>
      <c r="E6" s="182"/>
      <c r="F6" s="47"/>
      <c r="G6" s="43"/>
      <c r="H6" s="43"/>
      <c r="I6" s="43"/>
      <c r="J6" s="43"/>
      <c r="K6" s="43"/>
      <c r="L6" s="43"/>
    </row>
    <row r="7" spans="1:12" ht="14.25">
      <c r="A7" s="48" t="s">
        <v>76</v>
      </c>
      <c r="B7" s="48"/>
      <c r="C7" s="48"/>
      <c r="D7" s="48"/>
      <c r="E7" s="48"/>
      <c r="F7" s="48"/>
      <c r="G7" s="43"/>
      <c r="H7" s="43"/>
      <c r="I7" s="43"/>
      <c r="J7" s="43"/>
      <c r="K7" s="43"/>
      <c r="L7" s="43"/>
    </row>
    <row r="8" spans="1:12" ht="12.75">
      <c r="A8" s="183" t="s">
        <v>77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10" spans="1:6" ht="25.5">
      <c r="A10" s="113" t="s">
        <v>168</v>
      </c>
      <c r="B10" s="114" t="s">
        <v>169</v>
      </c>
      <c r="C10" s="114" t="s">
        <v>170</v>
      </c>
      <c r="D10" s="114" t="s">
        <v>6</v>
      </c>
      <c r="E10" s="114" t="s">
        <v>171</v>
      </c>
      <c r="F10" s="114" t="s">
        <v>10</v>
      </c>
    </row>
    <row r="11" spans="1:6" ht="12.75">
      <c r="A11" s="113">
        <v>1</v>
      </c>
      <c r="B11" s="113">
        <v>3</v>
      </c>
      <c r="C11" s="113">
        <v>4</v>
      </c>
      <c r="D11" s="113">
        <v>5</v>
      </c>
      <c r="E11" s="113">
        <v>6</v>
      </c>
      <c r="F11" s="113">
        <v>7</v>
      </c>
    </row>
    <row r="12" spans="1:6" ht="25.5">
      <c r="A12" s="115" t="s">
        <v>172</v>
      </c>
      <c r="B12" s="118" t="s">
        <v>173</v>
      </c>
      <c r="C12" s="116" t="s">
        <v>174</v>
      </c>
      <c r="D12" s="116">
        <v>1</v>
      </c>
      <c r="E12" s="150"/>
      <c r="F12" s="131">
        <f aca="true" t="shared" si="0" ref="F12:F28">ROUND(D12*E12,2)</f>
        <v>0</v>
      </c>
    </row>
    <row r="13" spans="1:6" ht="25.5">
      <c r="A13" s="115" t="s">
        <v>175</v>
      </c>
      <c r="B13" s="118" t="s">
        <v>176</v>
      </c>
      <c r="C13" s="116" t="s">
        <v>177</v>
      </c>
      <c r="D13" s="116">
        <v>16</v>
      </c>
      <c r="E13" s="150"/>
      <c r="F13" s="131">
        <f t="shared" si="0"/>
        <v>0</v>
      </c>
    </row>
    <row r="14" spans="1:6" ht="25.5">
      <c r="A14" s="115" t="s">
        <v>178</v>
      </c>
      <c r="B14" s="118" t="s">
        <v>179</v>
      </c>
      <c r="C14" s="117" t="s">
        <v>180</v>
      </c>
      <c r="D14" s="116">
        <v>50.4</v>
      </c>
      <c r="E14" s="150"/>
      <c r="F14" s="131">
        <f t="shared" si="0"/>
        <v>0</v>
      </c>
    </row>
    <row r="15" spans="1:6" ht="25.5">
      <c r="A15" s="115" t="s">
        <v>181</v>
      </c>
      <c r="B15" s="118" t="s">
        <v>182</v>
      </c>
      <c r="C15" s="116" t="s">
        <v>25</v>
      </c>
      <c r="D15" s="116">
        <v>378</v>
      </c>
      <c r="E15" s="150"/>
      <c r="F15" s="131">
        <f t="shared" si="0"/>
        <v>0</v>
      </c>
    </row>
    <row r="16" spans="1:6" ht="25.5">
      <c r="A16" s="115" t="s">
        <v>183</v>
      </c>
      <c r="B16" s="118" t="s">
        <v>184</v>
      </c>
      <c r="C16" s="117" t="s">
        <v>180</v>
      </c>
      <c r="D16" s="116">
        <v>59.6</v>
      </c>
      <c r="E16" s="150"/>
      <c r="F16" s="131">
        <f t="shared" si="0"/>
        <v>0</v>
      </c>
    </row>
    <row r="17" spans="1:6" ht="25.5">
      <c r="A17" s="115" t="s">
        <v>185</v>
      </c>
      <c r="B17" s="118" t="s">
        <v>186</v>
      </c>
      <c r="C17" s="116" t="s">
        <v>25</v>
      </c>
      <c r="D17" s="116">
        <v>298</v>
      </c>
      <c r="E17" s="150"/>
      <c r="F17" s="131">
        <f t="shared" si="0"/>
        <v>0</v>
      </c>
    </row>
    <row r="18" spans="1:6" ht="25.5">
      <c r="A18" s="115" t="s">
        <v>187</v>
      </c>
      <c r="B18" s="118" t="s">
        <v>188</v>
      </c>
      <c r="C18" s="116" t="s">
        <v>177</v>
      </c>
      <c r="D18" s="116">
        <v>98.08</v>
      </c>
      <c r="E18" s="150"/>
      <c r="F18" s="131">
        <f t="shared" si="0"/>
        <v>0</v>
      </c>
    </row>
    <row r="19" spans="1:6" ht="14.25">
      <c r="A19" s="115" t="s">
        <v>189</v>
      </c>
      <c r="B19" s="118" t="s">
        <v>190</v>
      </c>
      <c r="C19" s="116" t="s">
        <v>191</v>
      </c>
      <c r="D19" s="116">
        <v>109</v>
      </c>
      <c r="E19" s="150"/>
      <c r="F19" s="131">
        <f t="shared" si="0"/>
        <v>0</v>
      </c>
    </row>
    <row r="20" spans="1:6" ht="25.5">
      <c r="A20" s="115" t="s">
        <v>192</v>
      </c>
      <c r="B20" s="118" t="s">
        <v>193</v>
      </c>
      <c r="C20" s="116" t="s">
        <v>25</v>
      </c>
      <c r="D20" s="116">
        <v>13</v>
      </c>
      <c r="E20" s="150"/>
      <c r="F20" s="131">
        <f t="shared" si="0"/>
        <v>0</v>
      </c>
    </row>
    <row r="21" spans="1:6" ht="38.25">
      <c r="A21" s="115" t="s">
        <v>194</v>
      </c>
      <c r="B21" s="118" t="s">
        <v>195</v>
      </c>
      <c r="C21" s="116" t="s">
        <v>25</v>
      </c>
      <c r="D21" s="116">
        <v>270</v>
      </c>
      <c r="E21" s="150"/>
      <c r="F21" s="131">
        <f t="shared" si="0"/>
        <v>0</v>
      </c>
    </row>
    <row r="22" spans="1:6" ht="38.25">
      <c r="A22" s="115" t="s">
        <v>196</v>
      </c>
      <c r="B22" s="118" t="s">
        <v>197</v>
      </c>
      <c r="C22" s="116" t="s">
        <v>25</v>
      </c>
      <c r="D22" s="116">
        <v>39</v>
      </c>
      <c r="E22" s="150"/>
      <c r="F22" s="131">
        <f t="shared" si="0"/>
        <v>0</v>
      </c>
    </row>
    <row r="23" spans="1:6" ht="38.25">
      <c r="A23" s="115" t="s">
        <v>198</v>
      </c>
      <c r="B23" s="118" t="s">
        <v>199</v>
      </c>
      <c r="C23" s="116" t="s">
        <v>25</v>
      </c>
      <c r="D23" s="116">
        <v>69</v>
      </c>
      <c r="E23" s="150"/>
      <c r="F23" s="131">
        <f t="shared" si="0"/>
        <v>0</v>
      </c>
    </row>
    <row r="24" spans="1:6" ht="38.25">
      <c r="A24" s="115" t="s">
        <v>200</v>
      </c>
      <c r="B24" s="118" t="s">
        <v>201</v>
      </c>
      <c r="C24" s="116" t="s">
        <v>36</v>
      </c>
      <c r="D24" s="116">
        <v>2</v>
      </c>
      <c r="E24" s="151"/>
      <c r="F24" s="131">
        <f t="shared" si="0"/>
        <v>0</v>
      </c>
    </row>
    <row r="25" spans="1:6" ht="12.75">
      <c r="A25" s="115" t="s">
        <v>202</v>
      </c>
      <c r="B25" s="118" t="s">
        <v>203</v>
      </c>
      <c r="C25" s="116" t="s">
        <v>174</v>
      </c>
      <c r="D25" s="116">
        <v>1</v>
      </c>
      <c r="E25" s="151"/>
      <c r="F25" s="131">
        <f t="shared" si="0"/>
        <v>0</v>
      </c>
    </row>
    <row r="26" spans="1:6" ht="25.5">
      <c r="A26" s="115" t="s">
        <v>204</v>
      </c>
      <c r="B26" s="118" t="s">
        <v>205</v>
      </c>
      <c r="C26" s="116" t="s">
        <v>191</v>
      </c>
      <c r="D26" s="116">
        <v>130</v>
      </c>
      <c r="E26" s="150"/>
      <c r="F26" s="131">
        <f t="shared" si="0"/>
        <v>0</v>
      </c>
    </row>
    <row r="27" spans="1:6" ht="12.75">
      <c r="A27" s="115" t="s">
        <v>206</v>
      </c>
      <c r="B27" s="118" t="s">
        <v>207</v>
      </c>
      <c r="C27" s="116" t="s">
        <v>25</v>
      </c>
      <c r="D27" s="116">
        <v>130</v>
      </c>
      <c r="E27" s="150"/>
      <c r="F27" s="131">
        <f t="shared" si="0"/>
        <v>0</v>
      </c>
    </row>
    <row r="28" spans="1:6" ht="25.5">
      <c r="A28" s="115" t="s">
        <v>208</v>
      </c>
      <c r="B28" s="118" t="s">
        <v>209</v>
      </c>
      <c r="C28" s="116" t="s">
        <v>66</v>
      </c>
      <c r="D28" s="116">
        <v>1</v>
      </c>
      <c r="E28" s="150"/>
      <c r="F28" s="131">
        <f t="shared" si="0"/>
        <v>0</v>
      </c>
    </row>
    <row r="29" spans="1:6" ht="19.5" customHeight="1">
      <c r="A29" s="230" t="s">
        <v>11</v>
      </c>
      <c r="B29" s="230"/>
      <c r="C29" s="231" t="s">
        <v>13</v>
      </c>
      <c r="D29" s="232"/>
      <c r="E29" s="233"/>
      <c r="F29" s="142">
        <f>SUM(F12:F28)</f>
        <v>0</v>
      </c>
    </row>
    <row r="30" spans="1:6" ht="19.5" customHeight="1">
      <c r="A30" s="230" t="s">
        <v>210</v>
      </c>
      <c r="B30" s="230"/>
      <c r="C30" s="231" t="s">
        <v>13</v>
      </c>
      <c r="D30" s="232"/>
      <c r="E30" s="233"/>
      <c r="F30" s="142">
        <f>0.23*F29</f>
        <v>0</v>
      </c>
    </row>
    <row r="31" spans="1:6" ht="19.5" customHeight="1">
      <c r="A31" s="230" t="s">
        <v>211</v>
      </c>
      <c r="B31" s="230"/>
      <c r="C31" s="231" t="s">
        <v>13</v>
      </c>
      <c r="D31" s="232"/>
      <c r="E31" s="233"/>
      <c r="F31" s="143">
        <f>F29+F30</f>
        <v>0</v>
      </c>
    </row>
  </sheetData>
  <sheetProtection sheet="1" objects="1" scenarios="1" formatCells="0" formatColumns="0" formatRows="0" selectLockedCells="1"/>
  <mergeCells count="12">
    <mergeCell ref="A29:B29"/>
    <mergeCell ref="A30:B30"/>
    <mergeCell ref="A31:B31"/>
    <mergeCell ref="C29:E29"/>
    <mergeCell ref="C30:E30"/>
    <mergeCell ref="C31:E31"/>
    <mergeCell ref="A1:L1"/>
    <mergeCell ref="A3:L3"/>
    <mergeCell ref="A4:L4"/>
    <mergeCell ref="A6:E6"/>
    <mergeCell ref="A8:L8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3" width="27.75390625" style="0" customWidth="1"/>
    <col min="4" max="4" width="28.125" style="0" customWidth="1"/>
  </cols>
  <sheetData>
    <row r="2" spans="1:4" ht="15.75">
      <c r="A2" s="234" t="s">
        <v>67</v>
      </c>
      <c r="B2" s="234"/>
      <c r="C2" s="234"/>
      <c r="D2" s="234"/>
    </row>
    <row r="3" spans="1:7" ht="15" customHeight="1">
      <c r="A3" s="235" t="s">
        <v>376</v>
      </c>
      <c r="B3" s="235"/>
      <c r="C3" s="235"/>
      <c r="D3" s="235"/>
      <c r="E3" s="44"/>
      <c r="F3" s="44"/>
      <c r="G3" s="44"/>
    </row>
    <row r="4" spans="1:7" ht="15.75" customHeight="1">
      <c r="A4" s="235"/>
      <c r="B4" s="235"/>
      <c r="C4" s="235"/>
      <c r="D4" s="235"/>
      <c r="E4" s="45"/>
      <c r="F4" s="45"/>
      <c r="G4" s="45"/>
    </row>
    <row r="6" spans="1:4" ht="14.25">
      <c r="A6" s="46" t="s">
        <v>68</v>
      </c>
      <c r="B6" s="46" t="s">
        <v>69</v>
      </c>
      <c r="C6" s="46" t="s">
        <v>70</v>
      </c>
      <c r="D6" s="46" t="s">
        <v>71</v>
      </c>
    </row>
    <row r="7" spans="1:4" ht="34.5" customHeight="1">
      <c r="A7" s="46" t="s">
        <v>72</v>
      </c>
      <c r="B7" s="46" t="s">
        <v>164</v>
      </c>
      <c r="C7" s="52">
        <f>'budowa drogi'!L121</f>
        <v>0</v>
      </c>
      <c r="D7" s="52">
        <f>'budowa drogi'!L123</f>
        <v>0</v>
      </c>
    </row>
    <row r="8" spans="1:4" ht="34.5" customHeight="1">
      <c r="A8" s="46" t="s">
        <v>73</v>
      </c>
      <c r="B8" s="46" t="s">
        <v>165</v>
      </c>
      <c r="C8" s="52">
        <f>'budowa kd '!G53</f>
        <v>0</v>
      </c>
      <c r="D8" s="52">
        <f>'budowa kd '!G55</f>
        <v>0</v>
      </c>
    </row>
    <row r="9" spans="1:4" ht="34.5" customHeight="1">
      <c r="A9" s="46" t="s">
        <v>373</v>
      </c>
      <c r="B9" s="46" t="s">
        <v>166</v>
      </c>
      <c r="C9" s="52">
        <f>'przebudowa kd'!G63</f>
        <v>0</v>
      </c>
      <c r="D9" s="52">
        <f>'przebudowa kd'!G65</f>
        <v>0</v>
      </c>
    </row>
    <row r="10" spans="1:4" ht="34.5" customHeight="1">
      <c r="A10" s="46" t="s">
        <v>374</v>
      </c>
      <c r="B10" s="46" t="s">
        <v>167</v>
      </c>
      <c r="C10" s="52">
        <f>'kolizja z kablem SN'!F29</f>
        <v>0</v>
      </c>
      <c r="D10" s="52">
        <f>'kolizja z kablem SN'!F31</f>
        <v>0</v>
      </c>
    </row>
    <row r="11" spans="1:4" ht="30" customHeight="1">
      <c r="A11" s="236" t="s">
        <v>74</v>
      </c>
      <c r="B11" s="236"/>
      <c r="C11" s="53">
        <f>SUM(C7:C10)</f>
        <v>0</v>
      </c>
      <c r="D11" s="52">
        <f>SUM(D7:D10)</f>
        <v>0</v>
      </c>
    </row>
  </sheetData>
  <sheetProtection sheet="1" objects="1" scenarios="1" formatCells="0" formatColumns="0" formatRows="0" selectLockedCells="1"/>
  <mergeCells count="3">
    <mergeCell ref="A2:D2"/>
    <mergeCell ref="A3:D4"/>
    <mergeCell ref="A11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BUIP "DrógProjekt"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Przedwojski</dc:creator>
  <cp:keywords/>
  <dc:description/>
  <cp:lastModifiedBy>madamski</cp:lastModifiedBy>
  <cp:lastPrinted>2016-09-19T07:58:17Z</cp:lastPrinted>
  <dcterms:created xsi:type="dcterms:W3CDTF">2010-01-10T10:09:57Z</dcterms:created>
  <dcterms:modified xsi:type="dcterms:W3CDTF">2016-09-19T07:58:32Z</dcterms:modified>
  <cp:category/>
  <cp:version/>
  <cp:contentType/>
  <cp:contentStatus/>
</cp:coreProperties>
</file>