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-15" yWindow="-15" windowWidth="12015" windowHeight="14610" tabRatio="736"/>
  </bookViews>
  <sheets>
    <sheet name="RAZEM" sheetId="22" r:id="rId1"/>
    <sheet name="MIASTO" sheetId="1" r:id="rId2"/>
    <sheet name="MIASTO opis" sheetId="2" r:id="rId3"/>
    <sheet name="BGK" sheetId="20" r:id="rId4"/>
    <sheet name="DPS " sheetId="4" r:id="rId5"/>
    <sheet name="Wydział Ed." sheetId="19" r:id="rId6"/>
    <sheet name="Wydz.Ed opis" sheetId="8" r:id="rId7"/>
    <sheet name="ZOJO" sheetId="11" r:id="rId8"/>
    <sheet name="MOPR" sheetId="14" r:id="rId9"/>
    <sheet name="MOPR opis" sheetId="13" r:id="rId10"/>
    <sheet name="ŚDS" sheetId="21" r:id="rId11"/>
    <sheet name="WZKiB" sheetId="18" r:id="rId12"/>
  </sheets>
  <definedNames>
    <definedName name="_xlnm.Print_Area" localSheetId="1">MIASTO!$A$1:$F$110</definedName>
    <definedName name="_xlnm.Print_Area" localSheetId="5">'Wydział Ed.'!$A$13:$G$273</definedName>
    <definedName name="OLE_LINK1" localSheetId="6">'Wydz.Ed opis'!#REF!</definedName>
  </definedNames>
  <calcPr calcId="125725"/>
</workbook>
</file>

<file path=xl/calcChain.xml><?xml version="1.0" encoding="utf-8"?>
<calcChain xmlns="http://schemas.openxmlformats.org/spreadsheetml/2006/main">
  <c r="C3" i="19"/>
  <c r="D16" i="14"/>
  <c r="C3"/>
  <c r="H11" i="13"/>
  <c r="R5" i="22" l="1"/>
  <c r="S5"/>
  <c r="R6"/>
  <c r="S6"/>
  <c r="R7"/>
  <c r="S7"/>
  <c r="R8"/>
  <c r="S8"/>
  <c r="R9"/>
  <c r="S9"/>
  <c r="R10"/>
  <c r="S10"/>
  <c r="R11"/>
  <c r="S11"/>
  <c r="R12"/>
  <c r="S12"/>
  <c r="S4"/>
  <c r="R4"/>
  <c r="P5"/>
  <c r="Q5"/>
  <c r="P6"/>
  <c r="Q6"/>
  <c r="P7"/>
  <c r="Q7"/>
  <c r="P8"/>
  <c r="Q8"/>
  <c r="P9"/>
  <c r="Q9"/>
  <c r="P10"/>
  <c r="Q10"/>
  <c r="P11"/>
  <c r="Q11"/>
  <c r="P12"/>
  <c r="Q12"/>
  <c r="Q4"/>
  <c r="P4"/>
  <c r="N5"/>
  <c r="O5"/>
  <c r="N6"/>
  <c r="O6"/>
  <c r="N7"/>
  <c r="O7"/>
  <c r="N8"/>
  <c r="N9"/>
  <c r="N10"/>
  <c r="O10"/>
  <c r="N11"/>
  <c r="O11"/>
  <c r="N12"/>
  <c r="O4"/>
  <c r="N4"/>
  <c r="L5"/>
  <c r="M5"/>
  <c r="L6"/>
  <c r="M6"/>
  <c r="L7"/>
  <c r="M7"/>
  <c r="L8"/>
  <c r="M8"/>
  <c r="L9"/>
  <c r="M9"/>
  <c r="L10"/>
  <c r="M10"/>
  <c r="L11"/>
  <c r="M11"/>
  <c r="L12"/>
  <c r="M12"/>
  <c r="M4"/>
  <c r="L4"/>
  <c r="J5"/>
  <c r="K5"/>
  <c r="J6"/>
  <c r="K6"/>
  <c r="J7"/>
  <c r="K7"/>
  <c r="J8"/>
  <c r="K8"/>
  <c r="J9"/>
  <c r="K9"/>
  <c r="J10"/>
  <c r="K10"/>
  <c r="J11"/>
  <c r="K11"/>
  <c r="J12"/>
  <c r="K12"/>
  <c r="K4"/>
  <c r="J4"/>
  <c r="H5"/>
  <c r="I5"/>
  <c r="H6"/>
  <c r="I6"/>
  <c r="H7"/>
  <c r="I7"/>
  <c r="H8"/>
  <c r="I8"/>
  <c r="H9"/>
  <c r="I9"/>
  <c r="H10"/>
  <c r="I10"/>
  <c r="H11"/>
  <c r="I11"/>
  <c r="H12"/>
  <c r="I12"/>
  <c r="I4"/>
  <c r="H4"/>
  <c r="F5"/>
  <c r="G5"/>
  <c r="F6"/>
  <c r="G6"/>
  <c r="F7"/>
  <c r="G7"/>
  <c r="F8"/>
  <c r="G8"/>
  <c r="F9"/>
  <c r="G9"/>
  <c r="F10"/>
  <c r="G10"/>
  <c r="F11"/>
  <c r="G11"/>
  <c r="F12"/>
  <c r="G12"/>
  <c r="G4"/>
  <c r="F4"/>
  <c r="D5"/>
  <c r="D6"/>
  <c r="D7"/>
  <c r="E7"/>
  <c r="D8"/>
  <c r="E8"/>
  <c r="D9"/>
  <c r="E9"/>
  <c r="D10"/>
  <c r="E10"/>
  <c r="C10" s="1"/>
  <c r="D11"/>
  <c r="D12"/>
  <c r="E12"/>
  <c r="D4"/>
  <c r="C7" l="1"/>
  <c r="C4" i="21"/>
  <c r="C101" i="1"/>
  <c r="E4" i="22" s="1"/>
  <c r="C4" s="1"/>
  <c r="C102" i="1"/>
  <c r="E5" i="22" s="1"/>
  <c r="C5" s="1"/>
  <c r="C103" i="1"/>
  <c r="E6" i="22" s="1"/>
  <c r="C6" s="1"/>
  <c r="C7" i="21" l="1"/>
  <c r="F216" i="20" l="1"/>
  <c r="E215"/>
  <c r="C108" i="1" l="1"/>
  <c r="E11" i="22" s="1"/>
  <c r="C11" s="1"/>
  <c r="F207" i="20"/>
  <c r="F208"/>
  <c r="F209"/>
  <c r="E210"/>
  <c r="F210"/>
  <c r="E211"/>
  <c r="F211"/>
  <c r="C209"/>
  <c r="E209" s="1"/>
  <c r="G236"/>
  <c r="C208" s="1"/>
  <c r="E208" s="1"/>
  <c r="G237"/>
  <c r="G238"/>
  <c r="G235"/>
  <c r="C207" s="1"/>
  <c r="C214" s="1"/>
  <c r="E207" l="1"/>
  <c r="B4" i="18"/>
  <c r="B3"/>
  <c r="F50" i="2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12"/>
  <c r="F213"/>
  <c r="F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12"/>
  <c r="E213"/>
  <c r="E49"/>
  <c r="C4" i="11"/>
  <c r="C3" i="20" l="1"/>
  <c r="C4"/>
  <c r="F270" i="19"/>
  <c r="F259"/>
  <c r="F247"/>
  <c r="F225"/>
  <c r="H218" s="1"/>
  <c r="F223"/>
  <c r="F214"/>
  <c r="H217" s="1"/>
  <c r="H219" s="1"/>
  <c r="H198"/>
  <c r="F192"/>
  <c r="F189"/>
  <c r="F186"/>
  <c r="F183"/>
  <c r="F182"/>
  <c r="F180"/>
  <c r="H197" s="1"/>
  <c r="F179"/>
  <c r="F175"/>
  <c r="F171"/>
  <c r="F159"/>
  <c r="H146"/>
  <c r="C11" s="1"/>
  <c r="H144"/>
  <c r="F143"/>
  <c r="F140"/>
  <c r="F132"/>
  <c r="F127"/>
  <c r="F118"/>
  <c r="F110"/>
  <c r="F105"/>
  <c r="F101"/>
  <c r="F97"/>
  <c r="F92"/>
  <c r="F91"/>
  <c r="F90"/>
  <c r="F81"/>
  <c r="F80"/>
  <c r="F76"/>
  <c r="F73"/>
  <c r="H143" s="1"/>
  <c r="F59"/>
  <c r="H58" s="1"/>
  <c r="H57"/>
  <c r="F54"/>
  <c r="F50"/>
  <c r="F48"/>
  <c r="F39"/>
  <c r="F37"/>
  <c r="F30"/>
  <c r="F22"/>
  <c r="F98" l="1"/>
  <c r="H196"/>
  <c r="H142"/>
  <c r="H147" s="1"/>
  <c r="H199"/>
  <c r="H56"/>
  <c r="H145"/>
  <c r="C4"/>
  <c r="H59" l="1"/>
  <c r="C7" i="4"/>
  <c r="C10"/>
  <c r="C11"/>
  <c r="C4"/>
  <c r="C5"/>
  <c r="C7" i="14" l="1"/>
  <c r="O8" i="22" s="1"/>
  <c r="C8" s="1"/>
  <c r="C11" i="14"/>
  <c r="C8"/>
  <c r="O12" i="22" l="1"/>
  <c r="C12" s="1"/>
  <c r="O9"/>
  <c r="C9" s="1"/>
  <c r="H30" i="4"/>
  <c r="C3" l="1"/>
</calcChain>
</file>

<file path=xl/comments1.xml><?xml version="1.0" encoding="utf-8"?>
<comments xmlns="http://schemas.openxmlformats.org/spreadsheetml/2006/main">
  <authors>
    <author>Pucal Rafał</author>
  </authors>
  <commentList>
    <comment ref="F90" authorId="0">
      <text>
        <r>
          <rPr>
            <sz val="9"/>
            <color indexed="81"/>
            <rFont val="Tahoma"/>
            <family val="2"/>
            <charset val="238"/>
          </rPr>
          <t xml:space="preserve">Budynek nowej Sali sportowej z łącznikiem + 19 500 000,00 zł
</t>
        </r>
      </text>
    </comment>
    <comment ref="F91" authorId="0">
      <text>
        <r>
          <rPr>
            <sz val="9"/>
            <color indexed="81"/>
            <rFont val="Tahoma"/>
            <family val="2"/>
            <charset val="238"/>
          </rPr>
          <t xml:space="preserve">Budynek rozebrany - plac pod budowę Sali sportowej
</t>
        </r>
      </text>
    </comment>
    <comment ref="F92" authorId="0">
      <text>
        <r>
          <rPr>
            <sz val="9"/>
            <color indexed="81"/>
            <rFont val="Tahoma"/>
            <family val="2"/>
            <charset val="238"/>
          </rPr>
          <t xml:space="preserve">dodatkowo
Część I    18388,50
Część II     9397,20
Część IV  30097,02
Część III  135776,01
</t>
        </r>
      </text>
    </comment>
    <comment ref="F171" authorId="0">
      <text>
        <r>
          <rPr>
            <sz val="9"/>
            <color indexed="81"/>
            <rFont val="Tahoma"/>
            <family val="2"/>
            <charset val="238"/>
          </rPr>
          <t>Remont więźby dachowej 140 000,00 zł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79" authorId="0">
      <text>
        <r>
          <rPr>
            <sz val="9"/>
            <color indexed="81"/>
            <rFont val="Tahoma"/>
            <family val="2"/>
            <charset val="238"/>
          </rPr>
          <t>Budynek ubezpieczany przez Wydział Inwestycyjny - Nowa biblioteka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<sst xmlns="http://schemas.openxmlformats.org/spreadsheetml/2006/main" count="3312" uniqueCount="1875">
  <si>
    <t>Rynek RATUSZ, Leszno;</t>
  </si>
  <si>
    <t xml:space="preserve">                          </t>
  </si>
  <si>
    <t>MIENIE OD WSZYSTKICH RYZYK</t>
  </si>
  <si>
    <t xml:space="preserve">   Garaże 120m²</t>
  </si>
  <si>
    <t xml:space="preserve">   Wspinalnia 150m²</t>
  </si>
  <si>
    <t>Leszno, Rynek RATUSZ</t>
  </si>
  <si>
    <t>Leszno, Jana Pawła II 21A</t>
  </si>
  <si>
    <t>Leszno, Słowiańska 1 – Klub Młodzieżowy</t>
  </si>
  <si>
    <t>Leszno, ul Osiecka – Cmentarz Komunalny</t>
  </si>
  <si>
    <t xml:space="preserve">ul Karasia 15, Leszno; </t>
  </si>
  <si>
    <t>ul Przemysłowa 10, Leszno;</t>
  </si>
  <si>
    <t>ul Wałowa 5, Leszno;</t>
  </si>
  <si>
    <t>Al Jana Pawła II 21, Leszno;</t>
  </si>
  <si>
    <t>Al Jana Pawła II 23, Leszno;</t>
  </si>
  <si>
    <t>ul Słowiańska 24, Leszno;</t>
  </si>
  <si>
    <t>ul Poniatowskiego 11, Leszno;</t>
  </si>
  <si>
    <t>ul Słowiańska 1, Leszno</t>
  </si>
  <si>
    <t>Al Jana Pawła II 21A, Leszno</t>
  </si>
  <si>
    <t>ul Gronowska 56, Leszno</t>
  </si>
  <si>
    <t>ul Osiecka – Cmentarz Komunalny, Leszno</t>
  </si>
  <si>
    <t>Leszno, ul Karasia 15</t>
  </si>
  <si>
    <t>Leszno, ul Przemysłowa 10</t>
  </si>
  <si>
    <t xml:space="preserve">Leszno, ul Wałowa 5 </t>
  </si>
  <si>
    <t>Leszno, Al Jana Pawła II 21</t>
  </si>
  <si>
    <t>Leszno, Al Jana Pawła II 23</t>
  </si>
  <si>
    <t>Leszno, ul Słowiańska 24 – budynek wynajmowany</t>
  </si>
  <si>
    <t>Leszno, ul Poniatowskiego 11 – budynek wynajmowany</t>
  </si>
  <si>
    <t>Leszno ul Gronowska 56</t>
  </si>
  <si>
    <t>Budynek administracyjny 1200m²</t>
  </si>
  <si>
    <t>Wyposażenie</t>
  </si>
  <si>
    <t>Budynek administracyjny 587m²</t>
  </si>
  <si>
    <t>Budynek główny 790m²</t>
  </si>
  <si>
    <t>Wyposażenie + sprzęt obrony cywilnej</t>
  </si>
  <si>
    <t>Budynek administracyjny 923,85m²</t>
  </si>
  <si>
    <t>Budynek administracyjny (wydzielony)</t>
  </si>
  <si>
    <t xml:space="preserve">Wyposażenie                                         </t>
  </si>
  <si>
    <t>Budynek Ratusza 1210m²</t>
  </si>
  <si>
    <t>Mienie osób trzecich</t>
  </si>
  <si>
    <t>Budynek administracyjny 185,41m²</t>
  </si>
  <si>
    <t>Maszyny, urządzenia, wyposażenie</t>
  </si>
  <si>
    <t>Wyposażenie mniejszej wartości</t>
  </si>
  <si>
    <t>Nakłady inwestycyjne</t>
  </si>
  <si>
    <t>SU</t>
  </si>
  <si>
    <t xml:space="preserve">Budynek </t>
  </si>
  <si>
    <t>Budynki, budowle</t>
  </si>
  <si>
    <t>wyposażenie</t>
  </si>
  <si>
    <t>RAZEM</t>
  </si>
  <si>
    <r>
      <rPr>
        <sz val="9"/>
        <color rgb="FF383838"/>
        <rFont val="Arial"/>
        <family val="2"/>
        <charset val="238"/>
      </rPr>
      <t>Dobry</t>
    </r>
    <r>
      <rPr>
        <sz val="9"/>
        <color rgb="FF676767"/>
        <rFont val="Arial"/>
        <family val="2"/>
        <charset val="238"/>
      </rPr>
      <t>,</t>
    </r>
    <r>
      <rPr>
        <sz val="9"/>
        <color rgb="FF383838"/>
        <rFont val="Arial"/>
        <family val="2"/>
        <charset val="238"/>
      </rPr>
      <t xml:space="preserve">drobne </t>
    </r>
    <r>
      <rPr>
        <sz val="9"/>
        <color rgb="FF4D4D4D"/>
        <rFont val="Arial"/>
        <family val="2"/>
        <charset val="238"/>
      </rPr>
      <t>re</t>
    </r>
    <r>
      <rPr>
        <sz val="9"/>
        <color rgb="FF676767"/>
        <rFont val="Arial"/>
        <family val="2"/>
        <charset val="238"/>
      </rPr>
      <t>m</t>
    </r>
    <r>
      <rPr>
        <sz val="9"/>
        <color rgb="FF4D4D4D"/>
        <rFont val="Arial"/>
        <family val="2"/>
        <charset val="238"/>
      </rPr>
      <t>ont</t>
    </r>
    <r>
      <rPr>
        <sz val="9"/>
        <color rgb="FF676767"/>
        <rFont val="Arial"/>
        <family val="2"/>
        <charset val="238"/>
      </rPr>
      <t>y g</t>
    </r>
    <r>
      <rPr>
        <sz val="9"/>
        <color rgb="FF4D4D4D"/>
        <rFont val="Arial"/>
        <family val="2"/>
        <charset val="238"/>
      </rPr>
      <t>warancy</t>
    </r>
    <r>
      <rPr>
        <sz val="9"/>
        <color rgb="FF676767"/>
        <rFont val="Arial"/>
        <family val="2"/>
        <charset val="238"/>
      </rPr>
      <t>j</t>
    </r>
    <r>
      <rPr>
        <sz val="9"/>
        <color rgb="FF4D4D4D"/>
        <rFont val="Arial"/>
        <family val="2"/>
        <charset val="238"/>
      </rPr>
      <t>ne</t>
    </r>
    <r>
      <rPr>
        <sz val="9"/>
        <color rgb="FF676767"/>
        <rFont val="Arial"/>
        <family val="2"/>
        <charset val="238"/>
      </rPr>
      <t>,</t>
    </r>
    <r>
      <rPr>
        <sz val="9"/>
        <color rgb="FF383838"/>
        <rFont val="Arial"/>
        <family val="2"/>
        <charset val="238"/>
      </rPr>
      <t>ro</t>
    </r>
    <r>
      <rPr>
        <sz val="9"/>
        <color rgb="FF676767"/>
        <rFont val="Arial"/>
        <family val="2"/>
        <charset val="238"/>
      </rPr>
      <t xml:space="preserve">k </t>
    </r>
    <r>
      <rPr>
        <sz val="9"/>
        <color rgb="FF4D4D4D"/>
        <rFont val="Arial"/>
        <family val="2"/>
        <charset val="238"/>
      </rPr>
      <t xml:space="preserve">budowy </t>
    </r>
    <r>
      <rPr>
        <sz val="9"/>
        <color rgb="FF383838"/>
        <rFont val="Arial"/>
        <family val="2"/>
        <charset val="238"/>
      </rPr>
      <t>2008</t>
    </r>
    <r>
      <rPr>
        <sz val="9"/>
        <color rgb="FF676767"/>
        <rFont val="Arial"/>
        <family val="2"/>
        <charset val="238"/>
      </rPr>
      <t>,</t>
    </r>
    <r>
      <rPr>
        <sz val="9"/>
        <color rgb="FF4D4D4D"/>
        <rFont val="Arial"/>
        <family val="2"/>
        <charset val="238"/>
      </rPr>
      <t xml:space="preserve">część </t>
    </r>
    <r>
      <rPr>
        <sz val="9"/>
        <color rgb="FF676767"/>
        <rFont val="Arial"/>
        <family val="2"/>
        <charset val="238"/>
      </rPr>
      <t>k</t>
    </r>
    <r>
      <rPr>
        <sz val="9"/>
        <color rgb="FF383838"/>
        <rFont val="Arial"/>
        <family val="2"/>
        <charset val="238"/>
      </rPr>
      <t>onstru</t>
    </r>
    <r>
      <rPr>
        <sz val="9"/>
        <color rgb="FF676767"/>
        <rFont val="Arial"/>
        <family val="2"/>
        <charset val="238"/>
      </rPr>
      <t>k</t>
    </r>
    <r>
      <rPr>
        <sz val="9"/>
        <color rgb="FF4D4D4D"/>
        <rFont val="Arial"/>
        <family val="2"/>
        <charset val="238"/>
      </rPr>
      <t>c</t>
    </r>
    <r>
      <rPr>
        <sz val="9"/>
        <color rgb="FF828282"/>
        <rFont val="Arial"/>
        <family val="2"/>
        <charset val="238"/>
      </rPr>
      <t xml:space="preserve">ji </t>
    </r>
    <r>
      <rPr>
        <sz val="9"/>
        <color rgb="FF4D4D4D"/>
        <rFont val="Arial"/>
        <family val="2"/>
        <charset val="238"/>
      </rPr>
      <t>s</t>
    </r>
    <r>
      <rPr>
        <sz val="9"/>
        <color rgb="FF282828"/>
        <rFont val="Arial"/>
        <family val="2"/>
        <charset val="238"/>
      </rPr>
      <t>ta</t>
    </r>
    <r>
      <rPr>
        <sz val="9"/>
        <color rgb="FF4D4D4D"/>
        <rFont val="Arial"/>
        <family val="2"/>
        <charset val="238"/>
      </rPr>
      <t xml:space="preserve">lowej </t>
    </r>
    <r>
      <rPr>
        <sz val="9"/>
        <color rgb="FF383838"/>
        <rFont val="Arial"/>
        <family val="2"/>
        <charset val="238"/>
      </rPr>
      <t xml:space="preserve">z roku </t>
    </r>
    <r>
      <rPr>
        <sz val="9"/>
        <color rgb="FF676767"/>
        <rFont val="Arial"/>
        <family val="2"/>
        <charset val="238"/>
      </rPr>
      <t>o</t>
    </r>
    <r>
      <rPr>
        <sz val="9"/>
        <color rgb="FF4D4D4D"/>
        <rFont val="Arial"/>
        <family val="2"/>
        <charset val="238"/>
      </rPr>
      <t>koło 1983</t>
    </r>
  </si>
  <si>
    <r>
      <rPr>
        <sz val="9"/>
        <color rgb="FF383838"/>
        <rFont val="Arial"/>
        <family val="2"/>
        <charset val="238"/>
      </rPr>
      <t xml:space="preserve">Alarm z wywołaniem </t>
    </r>
    <r>
      <rPr>
        <sz val="9"/>
        <color rgb="FF4D4D4D"/>
        <rFont val="Arial"/>
        <family val="2"/>
        <charset val="238"/>
      </rPr>
      <t xml:space="preserve">na </t>
    </r>
    <r>
      <rPr>
        <sz val="9"/>
        <color rgb="FF383838"/>
        <rFont val="Arial"/>
        <family val="2"/>
        <charset val="238"/>
      </rPr>
      <t>miejscu</t>
    </r>
    <r>
      <rPr>
        <sz val="9"/>
        <color rgb="FF676767"/>
        <rFont val="Arial"/>
        <family val="2"/>
        <charset val="238"/>
      </rPr>
      <t>,</t>
    </r>
    <r>
      <rPr>
        <sz val="9"/>
        <color rgb="FF383838"/>
        <rFont val="Arial"/>
        <family val="2"/>
        <charset val="238"/>
      </rPr>
      <t xml:space="preserve">drzwi wejściowe zamykane na zamk </t>
    </r>
    <r>
      <rPr>
        <sz val="9"/>
        <color rgb="FF676767"/>
        <rFont val="Arial"/>
        <family val="2"/>
        <charset val="238"/>
      </rPr>
      <t>i</t>
    </r>
  </si>
  <si>
    <r>
      <rPr>
        <sz val="9"/>
        <color rgb="FF4D4D4D"/>
        <rFont val="Arial"/>
        <family val="2"/>
        <charset val="238"/>
      </rPr>
      <t>Gaś</t>
    </r>
    <r>
      <rPr>
        <sz val="9"/>
        <color rgb="FF282828"/>
        <rFont val="Arial"/>
        <family val="2"/>
        <charset val="238"/>
      </rPr>
      <t>n</t>
    </r>
    <r>
      <rPr>
        <sz val="9"/>
        <color rgb="FF4D4D4D"/>
        <rFont val="Arial"/>
        <family val="2"/>
        <charset val="238"/>
      </rPr>
      <t xml:space="preserve">ice, </t>
    </r>
    <r>
      <rPr>
        <sz val="9"/>
        <color rgb="FF282828"/>
        <rFont val="Arial"/>
        <family val="2"/>
        <charset val="238"/>
      </rPr>
      <t>h</t>
    </r>
    <r>
      <rPr>
        <sz val="9"/>
        <color rgb="FF4D4D4D"/>
        <rFont val="Arial"/>
        <family val="2"/>
        <charset val="238"/>
      </rPr>
      <t>ydran</t>
    </r>
    <r>
      <rPr>
        <sz val="9"/>
        <color rgb="FF676767"/>
        <rFont val="Arial"/>
        <family val="2"/>
        <charset val="238"/>
      </rPr>
      <t xml:space="preserve">t </t>
    </r>
    <r>
      <rPr>
        <sz val="9"/>
        <color rgb="FF383838"/>
        <rFont val="Arial"/>
        <family val="2"/>
        <charset val="238"/>
      </rPr>
      <t xml:space="preserve">przeciwpożarowy </t>
    </r>
    <r>
      <rPr>
        <sz val="9"/>
        <color rgb="FF676767"/>
        <rFont val="Arial"/>
        <family val="2"/>
        <charset val="238"/>
      </rPr>
      <t>z</t>
    </r>
    <r>
      <rPr>
        <sz val="9"/>
        <color rgb="FF383838"/>
        <rFont val="Arial"/>
        <family val="2"/>
        <charset val="238"/>
      </rPr>
      <t>ewnętrzny</t>
    </r>
    <r>
      <rPr>
        <sz val="9"/>
        <color rgb="FF676767"/>
        <rFont val="Arial"/>
        <family val="2"/>
        <charset val="238"/>
      </rPr>
      <t>,</t>
    </r>
    <r>
      <rPr>
        <sz val="9"/>
        <color rgb="FF383838"/>
        <rFont val="Arial"/>
        <family val="2"/>
        <charset val="238"/>
      </rPr>
      <t>hydrant przeciwpożarowy wewnętrzny</t>
    </r>
  </si>
  <si>
    <r>
      <t xml:space="preserve">Konstrukcja stalowa - blachownice stalowe wspierające się na </t>
    </r>
    <r>
      <rPr>
        <sz val="9"/>
        <color rgb="FF383838"/>
        <rFont val="Arial"/>
        <family val="2"/>
        <charset val="238"/>
      </rPr>
      <t xml:space="preserve">oporach żelbetowych ischodzących się </t>
    </r>
    <r>
      <rPr>
        <sz val="9"/>
        <color rgb="FF4D4D4D"/>
        <rFont val="Arial"/>
        <family val="2"/>
        <charset val="238"/>
      </rPr>
      <t xml:space="preserve">na </t>
    </r>
    <r>
      <rPr>
        <sz val="9"/>
        <color rgb="FF383838"/>
        <rFont val="Arial"/>
        <family val="2"/>
        <charset val="238"/>
      </rPr>
      <t>górne</t>
    </r>
    <r>
      <rPr>
        <sz val="9"/>
        <color rgb="FF676767"/>
        <rFont val="Arial"/>
        <family val="2"/>
        <charset val="238"/>
      </rPr>
      <t xml:space="preserve">j </t>
    </r>
    <r>
      <rPr>
        <sz val="9"/>
        <color rgb="FF383838"/>
        <rFont val="Arial"/>
        <family val="2"/>
        <charset val="238"/>
      </rPr>
      <t>ob</t>
    </r>
    <r>
      <rPr>
        <sz val="9"/>
        <color rgb="FF676767"/>
        <rFont val="Arial"/>
        <family val="2"/>
        <charset val="238"/>
      </rPr>
      <t>r</t>
    </r>
    <r>
      <rPr>
        <sz val="9"/>
        <color rgb="FF383838"/>
        <rFont val="Arial"/>
        <family val="2"/>
        <charset val="238"/>
      </rPr>
      <t xml:space="preserve">ęczy zwieńczającej. </t>
    </r>
    <r>
      <rPr>
        <sz val="9"/>
        <color rgb="FF282828"/>
        <rFont val="Arial"/>
        <family val="2"/>
        <charset val="238"/>
      </rPr>
      <t xml:space="preserve">Kopula </t>
    </r>
    <r>
      <rPr>
        <sz val="9"/>
        <color rgb="FF383838"/>
        <rFont val="Arial"/>
        <family val="2"/>
        <charset val="238"/>
      </rPr>
      <t xml:space="preserve">stalowa - </t>
    </r>
    <r>
      <rPr>
        <sz val="9"/>
        <color rgb="FF282828"/>
        <rFont val="Arial"/>
        <family val="2"/>
        <charset val="238"/>
      </rPr>
      <t xml:space="preserve">dach </t>
    </r>
    <r>
      <rPr>
        <sz val="9"/>
        <color rgb="FF383838"/>
        <rFont val="Arial"/>
        <family val="2"/>
        <charset val="238"/>
      </rPr>
      <t xml:space="preserve">wsparta </t>
    </r>
    <r>
      <rPr>
        <sz val="9"/>
        <color rgb="FF282828"/>
        <rFont val="Arial"/>
        <family val="2"/>
        <charset val="238"/>
      </rPr>
      <t xml:space="preserve">na </t>
    </r>
    <r>
      <rPr>
        <sz val="9"/>
        <color rgb="FF383838"/>
        <rFont val="Arial"/>
        <family val="2"/>
        <charset val="238"/>
      </rPr>
      <t xml:space="preserve">pierścieniu stalowym. Dach </t>
    </r>
    <r>
      <rPr>
        <sz val="9"/>
        <color rgb="FF282828"/>
        <rFont val="Arial"/>
        <family val="2"/>
        <charset val="238"/>
      </rPr>
      <t xml:space="preserve">plaski </t>
    </r>
    <r>
      <rPr>
        <sz val="9"/>
        <color rgb="FF383838"/>
        <rFont val="Arial"/>
        <family val="2"/>
        <charset val="238"/>
      </rPr>
      <t>- belki stalowe oparte na pierśc</t>
    </r>
    <r>
      <rPr>
        <sz val="9"/>
        <color rgb="FF676767"/>
        <rFont val="Arial"/>
        <family val="2"/>
        <charset val="238"/>
      </rPr>
      <t>i</t>
    </r>
    <r>
      <rPr>
        <sz val="9"/>
        <color rgb="FF383838"/>
        <rFont val="Arial"/>
        <family val="2"/>
        <charset val="238"/>
      </rPr>
      <t>en</t>
    </r>
    <r>
      <rPr>
        <sz val="9"/>
        <color rgb="FF676767"/>
        <rFont val="Arial"/>
        <family val="2"/>
        <charset val="238"/>
      </rPr>
      <t>i</t>
    </r>
    <r>
      <rPr>
        <sz val="9"/>
        <color rgb="FF282828"/>
        <rFont val="Arial"/>
        <family val="2"/>
        <charset val="238"/>
      </rPr>
      <t xml:space="preserve">u </t>
    </r>
    <r>
      <rPr>
        <sz val="9"/>
        <color rgb="FF383838"/>
        <rFont val="Arial"/>
        <family val="2"/>
        <charset val="238"/>
      </rPr>
      <t xml:space="preserve">iścianie </t>
    </r>
    <r>
      <rPr>
        <sz val="9"/>
        <color rgb="FF282828"/>
        <rFont val="Arial"/>
        <family val="2"/>
        <charset val="238"/>
      </rPr>
      <t>murowanej</t>
    </r>
    <r>
      <rPr>
        <sz val="9"/>
        <color rgb="FF676767"/>
        <rFont val="Arial"/>
        <family val="2"/>
        <charset val="238"/>
      </rPr>
      <t>,</t>
    </r>
    <r>
      <rPr>
        <sz val="9"/>
        <color rgb="FF383838"/>
        <rFont val="Arial"/>
        <family val="2"/>
        <charset val="238"/>
      </rPr>
      <t xml:space="preserve">z </t>
    </r>
    <r>
      <rPr>
        <sz val="9"/>
        <color rgb="FF282828"/>
        <rFont val="Arial"/>
        <family val="2"/>
        <charset val="238"/>
      </rPr>
      <t xml:space="preserve">poszyciem </t>
    </r>
    <r>
      <rPr>
        <sz val="9"/>
        <color rgb="FF383838"/>
        <rFont val="Arial"/>
        <family val="2"/>
        <charset val="238"/>
      </rPr>
      <t xml:space="preserve">z </t>
    </r>
    <r>
      <rPr>
        <sz val="9"/>
        <color rgb="FF282828"/>
        <rFont val="Arial"/>
        <family val="2"/>
        <charset val="238"/>
      </rPr>
      <t>bla</t>
    </r>
    <r>
      <rPr>
        <sz val="9"/>
        <color rgb="FF4D4D4D"/>
        <rFont val="Arial"/>
        <family val="2"/>
        <charset val="238"/>
      </rPr>
      <t>c</t>
    </r>
    <r>
      <rPr>
        <sz val="9"/>
        <color rgb="FF282828"/>
        <rFont val="Arial"/>
        <family val="2"/>
        <charset val="238"/>
      </rPr>
      <t>hy tytanowo</t>
    </r>
    <r>
      <rPr>
        <sz val="9"/>
        <color rgb="FF4D4D4D"/>
        <rFont val="Arial"/>
        <family val="2"/>
        <charset val="238"/>
      </rPr>
      <t>-cy</t>
    </r>
    <r>
      <rPr>
        <sz val="9"/>
        <color rgb="FF282828"/>
        <rFont val="Arial"/>
        <family val="2"/>
        <charset val="238"/>
      </rPr>
      <t>nkowej</t>
    </r>
    <r>
      <rPr>
        <sz val="9"/>
        <color rgb="FF676767"/>
        <rFont val="Arial"/>
        <family val="2"/>
        <charset val="238"/>
      </rPr>
      <t>,</t>
    </r>
    <r>
      <rPr>
        <sz val="9"/>
        <color rgb="FF383838"/>
        <rFont val="Arial"/>
        <family val="2"/>
        <charset val="238"/>
      </rPr>
      <t xml:space="preserve">układanej na </t>
    </r>
    <r>
      <rPr>
        <sz val="9"/>
        <color rgb="FF282828"/>
        <rFont val="Arial"/>
        <family val="2"/>
        <charset val="238"/>
      </rPr>
      <t>pełnym deskowaniu</t>
    </r>
    <r>
      <rPr>
        <sz val="9"/>
        <color rgb="FF4D4D4D"/>
        <rFont val="Arial"/>
        <family val="2"/>
        <charset val="238"/>
      </rPr>
      <t>,</t>
    </r>
    <r>
      <rPr>
        <sz val="9"/>
        <color rgb="FF383838"/>
        <rFont val="Arial"/>
        <family val="2"/>
        <charset val="238"/>
      </rPr>
      <t>ocieplony wełna mineralną. Ściany murowane z ce1dv szczelinówki.</t>
    </r>
  </si>
  <si>
    <r>
      <rPr>
        <b/>
        <i/>
        <sz val="9"/>
        <color rgb="FF282828"/>
        <rFont val="Arial"/>
        <family val="2"/>
        <charset val="238"/>
      </rPr>
      <t xml:space="preserve">Cmentarz Komunalny Leszno ul. Osiecka
</t>
    </r>
    <r>
      <rPr>
        <sz val="9"/>
        <color rgb="FF282828"/>
        <rFont val="Arial"/>
        <family val="2"/>
        <charset val="238"/>
      </rPr>
      <t>Dom Pogrzebowy 404</t>
    </r>
    <r>
      <rPr>
        <sz val="9"/>
        <color rgb="FF4D4D4D"/>
        <rFont val="Arial"/>
        <family val="2"/>
        <charset val="238"/>
      </rPr>
      <t>,30</t>
    </r>
    <r>
      <rPr>
        <sz val="9"/>
        <color rgb="FF282828"/>
        <rFont val="Arial"/>
        <family val="2"/>
        <charset val="238"/>
      </rPr>
      <t>m2 (pow</t>
    </r>
    <r>
      <rPr>
        <sz val="9"/>
        <color rgb="FF4D4D4D"/>
        <rFont val="Arial"/>
        <family val="2"/>
        <charset val="238"/>
      </rPr>
      <t xml:space="preserve">. </t>
    </r>
    <r>
      <rPr>
        <sz val="9"/>
        <color rgb="FF383838"/>
        <rFont val="Arial"/>
        <family val="2"/>
        <charset val="238"/>
      </rPr>
      <t xml:space="preserve">użytkowa 339,70 </t>
    </r>
    <r>
      <rPr>
        <sz val="9"/>
        <color rgb="FF282828"/>
        <rFont val="Arial"/>
        <family val="2"/>
        <charset val="238"/>
      </rPr>
      <t>m2)</t>
    </r>
  </si>
  <si>
    <r>
      <rPr>
        <sz val="9"/>
        <color rgb="FF4D4D4D"/>
        <rFont val="Arial"/>
        <family val="2"/>
        <charset val="238"/>
      </rPr>
      <t>N</t>
    </r>
    <r>
      <rPr>
        <sz val="9"/>
        <color rgb="FF676767"/>
        <rFont val="Arial"/>
        <family val="2"/>
        <charset val="238"/>
      </rPr>
      <t>i</t>
    </r>
    <r>
      <rPr>
        <sz val="9"/>
        <color rgb="FF383838"/>
        <rFont val="Arial"/>
        <family val="2"/>
        <charset val="238"/>
      </rPr>
      <t>e dotyczy</t>
    </r>
  </si>
  <si>
    <r>
      <rPr>
        <sz val="9"/>
        <color rgb="FF383838"/>
        <rFont val="Arial"/>
        <family val="2"/>
        <charset val="238"/>
      </rPr>
      <t xml:space="preserve">Parkomaty znajdują </t>
    </r>
    <r>
      <rPr>
        <sz val="9"/>
        <color rgb="FF4D4D4D"/>
        <rFont val="Arial"/>
        <family val="2"/>
        <charset val="238"/>
      </rPr>
      <t>si</t>
    </r>
    <r>
      <rPr>
        <sz val="9"/>
        <color rgb="FF282828"/>
        <rFont val="Arial"/>
        <family val="2"/>
        <charset val="238"/>
      </rPr>
      <t xml:space="preserve">ę </t>
    </r>
    <r>
      <rPr>
        <sz val="9"/>
        <color rgb="FF383838"/>
        <rFont val="Arial"/>
        <family val="2"/>
        <charset val="238"/>
      </rPr>
      <t>przy parkingach na ulicach m</t>
    </r>
    <r>
      <rPr>
        <sz val="9"/>
        <color rgb="FF676767"/>
        <rFont val="Arial"/>
        <family val="2"/>
        <charset val="238"/>
      </rPr>
      <t>i</t>
    </r>
    <r>
      <rPr>
        <sz val="9"/>
        <color rgb="FF383838"/>
        <rFont val="Arial"/>
        <family val="2"/>
        <charset val="238"/>
      </rPr>
      <t xml:space="preserve">asta </t>
    </r>
    <r>
      <rPr>
        <sz val="9"/>
        <color rgb="FF282828"/>
        <rFont val="Arial"/>
        <family val="2"/>
        <charset val="238"/>
      </rPr>
      <t>Le</t>
    </r>
    <r>
      <rPr>
        <sz val="9"/>
        <color rgb="FF4D4D4D"/>
        <rFont val="Arial"/>
        <family val="2"/>
        <charset val="238"/>
      </rPr>
      <t>szna</t>
    </r>
    <r>
      <rPr>
        <sz val="9"/>
        <color rgb="FF676767"/>
        <rFont val="Arial"/>
        <family val="2"/>
        <charset val="238"/>
      </rPr>
      <t>,</t>
    </r>
    <r>
      <rPr>
        <sz val="9"/>
        <color rgb="FF383838"/>
        <rFont val="Arial"/>
        <family val="2"/>
        <charset val="238"/>
      </rPr>
      <t xml:space="preserve">gdzie są nie ogrodzone iniestrzeżone. </t>
    </r>
    <r>
      <rPr>
        <sz val="9"/>
        <color rgb="FF282828"/>
        <rFont val="Arial"/>
        <family val="2"/>
        <charset val="238"/>
      </rPr>
      <t xml:space="preserve">Nie </t>
    </r>
    <r>
      <rPr>
        <sz val="9"/>
        <color rgb="FF383838"/>
        <rFont val="Arial"/>
        <family val="2"/>
        <charset val="238"/>
      </rPr>
      <t>pos</t>
    </r>
    <r>
      <rPr>
        <sz val="9"/>
        <color rgb="FF676767"/>
        <rFont val="Arial"/>
        <family val="2"/>
        <charset val="238"/>
      </rPr>
      <t>i</t>
    </r>
    <r>
      <rPr>
        <sz val="9"/>
        <color rgb="FF383838"/>
        <rFont val="Arial"/>
        <family val="2"/>
        <charset val="238"/>
      </rPr>
      <t>adają żadnych zabezpieczeń p. kradz</t>
    </r>
    <r>
      <rPr>
        <sz val="9"/>
        <color rgb="FF676767"/>
        <rFont val="Arial"/>
        <family val="2"/>
        <charset val="238"/>
      </rPr>
      <t>i</t>
    </r>
    <r>
      <rPr>
        <sz val="9"/>
        <color rgb="FF383838"/>
        <rFont val="Arial"/>
        <family val="2"/>
        <charset val="238"/>
      </rPr>
      <t>eżowvch.</t>
    </r>
  </si>
  <si>
    <r>
      <rPr>
        <sz val="9"/>
        <color rgb="FF4D4D4D"/>
        <rFont val="Arial"/>
        <family val="2"/>
        <charset val="238"/>
      </rPr>
      <t xml:space="preserve">Nie </t>
    </r>
    <r>
      <rPr>
        <sz val="9"/>
        <color rgb="FF383838"/>
        <rFont val="Arial"/>
        <family val="2"/>
        <charset val="238"/>
      </rPr>
      <t>dotyczy</t>
    </r>
  </si>
  <si>
    <r>
      <rPr>
        <sz val="9"/>
        <color rgb="FF282828"/>
        <rFont val="Arial"/>
        <family val="2"/>
        <charset val="238"/>
      </rPr>
      <t>Nie dotyczy</t>
    </r>
  </si>
  <si>
    <r>
      <rPr>
        <b/>
        <i/>
        <sz val="9"/>
        <color rgb="FF282828"/>
        <rFont val="Arial"/>
        <family val="2"/>
        <charset val="238"/>
      </rPr>
      <t>Parkomaty· MIASTO LESZNO</t>
    </r>
  </si>
  <si>
    <r>
      <rPr>
        <b/>
        <i/>
        <sz val="8"/>
        <color rgb="FF313131"/>
        <rFont val="Arial"/>
        <family val="2"/>
        <charset val="238"/>
      </rPr>
      <t xml:space="preserve">STAN TECHNICZNY
/REMONTY </t>
    </r>
    <r>
      <rPr>
        <b/>
        <i/>
        <sz val="8"/>
        <color rgb="FF4B4B4B"/>
        <rFont val="Arial"/>
        <family val="2"/>
        <charset val="238"/>
      </rPr>
      <t xml:space="preserve">/ </t>
    </r>
    <r>
      <rPr>
        <b/>
        <i/>
        <sz val="8"/>
        <color rgb="FF313131"/>
        <rFont val="Arial"/>
        <family val="2"/>
        <charset val="238"/>
      </rPr>
      <t>ROK BUDOWY</t>
    </r>
  </si>
  <si>
    <r>
      <rPr>
        <b/>
        <i/>
        <sz val="8"/>
        <color rgb="FF313131"/>
        <rFont val="Arial"/>
        <family val="2"/>
        <charset val="238"/>
      </rPr>
      <t>ZABEZPIECZENIA P.KRADZIEŻOWE</t>
    </r>
  </si>
  <si>
    <r>
      <rPr>
        <b/>
        <i/>
        <sz val="8"/>
        <color rgb="FF313131"/>
        <rFont val="Arial"/>
        <family val="2"/>
        <charset val="238"/>
      </rPr>
      <t>ZABEZPIECZENIA P</t>
    </r>
    <r>
      <rPr>
        <b/>
        <i/>
        <sz val="8"/>
        <color rgb="FF4B4B4B"/>
        <rFont val="Arial"/>
        <family val="2"/>
        <charset val="238"/>
      </rPr>
      <t>.</t>
    </r>
    <r>
      <rPr>
        <b/>
        <i/>
        <sz val="8"/>
        <color rgb="FF313131"/>
        <rFont val="Arial"/>
        <family val="2"/>
        <charset val="238"/>
      </rPr>
      <t>POiAROWE</t>
    </r>
  </si>
  <si>
    <r>
      <rPr>
        <b/>
        <i/>
        <sz val="8"/>
        <color rgb="FF313131"/>
        <rFont val="Arial"/>
        <family val="2"/>
        <charset val="238"/>
      </rPr>
      <t>KONSTRUKCJA BUDYNKU</t>
    </r>
  </si>
  <si>
    <r>
      <rPr>
        <b/>
        <i/>
        <sz val="8"/>
        <color rgb="FF313131"/>
        <rFont val="Arial"/>
        <family val="2"/>
        <charset val="238"/>
      </rPr>
      <t>LOKALIZACJA</t>
    </r>
  </si>
  <si>
    <t>Wykaz lokalizacji:</t>
  </si>
  <si>
    <t>1998 r.</t>
  </si>
  <si>
    <t>konstrukcja metalowa-płaskownik                 + kątownik</t>
  </si>
  <si>
    <t>198,80 mb</t>
  </si>
  <si>
    <t>Ogrodzenie</t>
  </si>
  <si>
    <t>KORCZAKA 1</t>
  </si>
  <si>
    <t>LESZNO</t>
  </si>
  <si>
    <t xml:space="preserve">64-100 </t>
  </si>
  <si>
    <t>4.</t>
  </si>
  <si>
    <t>1999 r.</t>
  </si>
  <si>
    <t>kostka "RAWBRUK"</t>
  </si>
  <si>
    <t>Droga wewnętrzna</t>
  </si>
  <si>
    <t>64-100</t>
  </si>
  <si>
    <t>3.</t>
  </si>
  <si>
    <t>gonty papowe</t>
  </si>
  <si>
    <t>bloczki gazobetowe</t>
  </si>
  <si>
    <t>Garaż</t>
  </si>
  <si>
    <t>2.</t>
  </si>
  <si>
    <t>tak</t>
  </si>
  <si>
    <t>nie</t>
  </si>
  <si>
    <t>budynek ok.100-letni, remont generalny rok 1998</t>
  </si>
  <si>
    <t>Konstrukcja dachu drewniana oraz typu TERIVA i strop typu ELBET. Pokrycie - dachówka ceramiczna (karpiówka).</t>
  </si>
  <si>
    <t>Sciany zewnętrzne tynkowane z cegłyi bloczków gazobetonowych, ściany wewnętrzne murowane z cegły, ściany działowe z płyt gipsowo-kartonowych.</t>
  </si>
  <si>
    <t>Dom Pomocy Społecznej</t>
  </si>
  <si>
    <t>1.</t>
  </si>
  <si>
    <t>Piwnica (Tak/Nie)</t>
  </si>
  <si>
    <t>Garaże podziemne (Tak/Nie)</t>
  </si>
  <si>
    <t>Liczba kondygnacji</t>
  </si>
  <si>
    <t>Windy (Tak/Nie)</t>
  </si>
  <si>
    <t>Rok budowy</t>
  </si>
  <si>
    <t>Pokrycie dachu</t>
  </si>
  <si>
    <t>Ściany</t>
  </si>
  <si>
    <t>Wartość odtworzeniowa</t>
  </si>
  <si>
    <r>
      <t>Powierzchnia w m</t>
    </r>
    <r>
      <rPr>
        <vertAlign val="superscript"/>
        <sz val="9"/>
        <rFont val="Calibri"/>
        <family val="2"/>
        <charset val="238"/>
      </rPr>
      <t>2 (w tym pow.lok.uż.)</t>
    </r>
  </si>
  <si>
    <t>Rodzaj budynku - opis</t>
  </si>
  <si>
    <t>Regon</t>
  </si>
  <si>
    <t>Ulica</t>
  </si>
  <si>
    <t>Miasto</t>
  </si>
  <si>
    <t>Kod pocztowy (00-000)</t>
  </si>
  <si>
    <t>L.p.</t>
  </si>
  <si>
    <t>Sprzęt elektroniczny przenośny</t>
  </si>
  <si>
    <t>Sprzęt elektroniczny stacjonarny</t>
  </si>
  <si>
    <t>Lp.</t>
  </si>
  <si>
    <t>Niskocenne składniki majątku</t>
  </si>
  <si>
    <t>Srodki obrotowe</t>
  </si>
  <si>
    <t>Mienie osob trzecich</t>
  </si>
  <si>
    <t>Wartości pieniężne</t>
  </si>
  <si>
    <t>Mienie osobiste pracowników</t>
  </si>
  <si>
    <t>Zespół Szkół Ekonomicznych</t>
  </si>
  <si>
    <t>Szkoła Podstawowa nr 12</t>
  </si>
  <si>
    <t>Szkoła Podstawowa nr 10</t>
  </si>
  <si>
    <t>Szkoła Podstawowa nr 9</t>
  </si>
  <si>
    <t>Szkoła Podstawowa nr 5</t>
  </si>
  <si>
    <t>Szkoła Podstawowa nr 4</t>
  </si>
  <si>
    <t>Szkoła Podstawowa nr 3</t>
  </si>
  <si>
    <t>Szkoła Podstawowa nr 2</t>
  </si>
  <si>
    <t>Szkoła Podstawowa nr 1</t>
  </si>
  <si>
    <t>O</t>
  </si>
  <si>
    <t>SS</t>
  </si>
  <si>
    <t>ALR</t>
  </si>
  <si>
    <t xml:space="preserve">Suma ubezpieczenia </t>
  </si>
  <si>
    <t>Wartość</t>
  </si>
  <si>
    <t>System</t>
  </si>
  <si>
    <t>Zakres</t>
  </si>
  <si>
    <t>Przedmiot ubezpieczenia</t>
  </si>
  <si>
    <t>rodzaj ubezpieczenia: mienie od zdarzeń losowych</t>
  </si>
  <si>
    <t xml:space="preserve">     Miejsce ubezpieczenia:       Żłobek  ul. Jagiellońska 7a,  64 - 100 Leszno</t>
  </si>
  <si>
    <t>Budynek pływalni z wyposażeniem</t>
  </si>
  <si>
    <t>IX</t>
  </si>
  <si>
    <t>Budynki i budowle</t>
  </si>
  <si>
    <t>VIII</t>
  </si>
  <si>
    <t>VII</t>
  </si>
  <si>
    <t>Budynki</t>
  </si>
  <si>
    <t>III Liceum Ogólnokształcące  Pl. Kościuszki 5,  64 - 100 Leszno</t>
  </si>
  <si>
    <t>Obserwatorium</t>
  </si>
  <si>
    <t>I Liceum Ogólnokształcące  ul. Kurpińskiego 1,  64 - 100 Leszno</t>
  </si>
  <si>
    <t>VI</t>
  </si>
  <si>
    <t xml:space="preserve">Budynki </t>
  </si>
  <si>
    <t>Wiata otwarta</t>
  </si>
  <si>
    <t>Wiata zabudowana</t>
  </si>
  <si>
    <t>Kotłownia wraz z kominem</t>
  </si>
  <si>
    <t xml:space="preserve">Magazyn </t>
  </si>
  <si>
    <t xml:space="preserve">Budynek biurowy </t>
  </si>
  <si>
    <t>Zespół Szkół Elektroniczno - Telekomunikacyjnych  ul. Kilińskiego 4,  64 - 100 Leszno</t>
  </si>
  <si>
    <t>Zespół Szkół Ekonomicznych  ul. Poniatowskiego 2, 64 - 100 Leszno</t>
  </si>
  <si>
    <t>V</t>
  </si>
  <si>
    <t>IV</t>
  </si>
  <si>
    <t>Wyposażenie hali sportowej</t>
  </si>
  <si>
    <t>Hala sportowa wraz z infrastrukturą techniczną</t>
  </si>
  <si>
    <t>Budynek gimnazjum</t>
  </si>
  <si>
    <t>Budynek gospodarczy</t>
  </si>
  <si>
    <t>Budynek szkoły</t>
  </si>
  <si>
    <t>III</t>
  </si>
  <si>
    <t>Z</t>
  </si>
  <si>
    <t>Środki obrotowe (żywność)</t>
  </si>
  <si>
    <t>Wszystkie szkoły podstawowe</t>
  </si>
  <si>
    <t>Budynek B</t>
  </si>
  <si>
    <t>Budynek A</t>
  </si>
  <si>
    <t>Szkoła Podstawowa Prywatnego Zespołu Szkół  Al.. Krasińskiego 22,  64 - 100 Leszno</t>
  </si>
  <si>
    <t>Budynek hali sportowej wraz z wyposażeniem</t>
  </si>
  <si>
    <t>Mały plac zabaw</t>
  </si>
  <si>
    <t>Budynek szkolny wraz z wyposażeniem</t>
  </si>
  <si>
    <t>Budynek szkoły seg. Ł 1</t>
  </si>
  <si>
    <t>Budynek szkoły E</t>
  </si>
  <si>
    <t>Budynek szkoły D</t>
  </si>
  <si>
    <t>Budynek szkoły C</t>
  </si>
  <si>
    <t>Budynek szkoły B</t>
  </si>
  <si>
    <t>Budynek szkoły A</t>
  </si>
  <si>
    <t>Szkoła Podstawowa nr 10  ul. Jagiellońska 7,  64 - 100 Leszno</t>
  </si>
  <si>
    <t xml:space="preserve">Wyposażenie </t>
  </si>
  <si>
    <t>Szkoła Podstawowa nr 9  ul. Ks. Kard. St. Wyszyńskiego 57,  64 - 100 Leszno</t>
  </si>
  <si>
    <t>Boisko sportowe wielofunkcyjne z oświetleniem, bieżnia sportowa z polem skoku, boisko rekreacyjne z utwardzonym placem, droga pożarowa.</t>
  </si>
  <si>
    <t>Boisko i zaplecze sanitarno-socjalne boisk sportowych wraz z infrastrukturą i wyposażeniem</t>
  </si>
  <si>
    <t>Budynek sali gimnastycznej</t>
  </si>
  <si>
    <t>Budynek magazynowy</t>
  </si>
  <si>
    <t>Łącznik</t>
  </si>
  <si>
    <t>Budynek kotłowni</t>
  </si>
  <si>
    <t>Budynek szkoły nowy</t>
  </si>
  <si>
    <t>Budynek szkoły (stary budynek A)</t>
  </si>
  <si>
    <t>Szkoła Podstawowa nr 5  ul. Łowiecka 50c,  64 - 100 Leszno</t>
  </si>
  <si>
    <t>Zespól boisk sportowych, bieżnia sportowa LA 4 x 122 x 65m
skocznia w dal 2,75 X 6,0m</t>
  </si>
  <si>
    <t>Budynek szkoły II</t>
  </si>
  <si>
    <t>Budynek szkoły I</t>
  </si>
  <si>
    <t>Szkoła Podstawowa nr 2  ul. G.Narutowicza 57,  64 - 100 Leszno + Gimnazjum nr 2  ul. G.Narutowicza 57,  64 - 100 Leszno</t>
  </si>
  <si>
    <t>Szkoła Podstawowa nr 1  Al. Zygmunta Krasińskiego 2,  64 - 100 Leszno</t>
  </si>
  <si>
    <t>II</t>
  </si>
  <si>
    <t>Środki obrotowe (art. szkolne w tym art. spożywcze)</t>
  </si>
  <si>
    <t>Wyposażenie oraz sprzęt edukacyjny i dydaktyczny</t>
  </si>
  <si>
    <t>Wyposażenie budynków-kotłownie</t>
  </si>
  <si>
    <t>Wszystkie przedszkola</t>
  </si>
  <si>
    <t>Przedszkole  przy SP 9   ul. Lotnicza 2,  64 - 100 Leszno (Strzyżewice)</t>
  </si>
  <si>
    <t>Przedszkole    nr 21  ul. Armii Krajowej 11,  64 - 100 Leszno</t>
  </si>
  <si>
    <t>Przedszkole    nr 20  ul. K.Karasia 11,  64 - 100 Leszno</t>
  </si>
  <si>
    <t>Przedszkole    nr 19  ul. Juliusz Osterwy 4,  64 - 100 Leszno</t>
  </si>
  <si>
    <t>Przedszkole    nr 18  ul. Włodarczaka 3,  64 - 100 Leszno</t>
  </si>
  <si>
    <t>Przedszkole    nr 15  ul. Rumuńska 13,  64 - 100 Leszno</t>
  </si>
  <si>
    <t>Plac zabaw</t>
  </si>
  <si>
    <t>Przedszkole    nr 13  ul. Łowiecka 50c, 64 - 100 Leszno (pomieszczenia przedszkola znajdują się w budynku SP  5)</t>
  </si>
  <si>
    <t>Przedszkole    nr 11  ul. Prochownia 25B,  64 - 100 Leszno</t>
  </si>
  <si>
    <t>Przedszkole    nr 10  ul. Bolesława Prusa 22c,  64 - 100 Leszno</t>
  </si>
  <si>
    <t>Ośrodek Rehabilitacyjno Edukacyjno Wychowawczy ( byłe przedszkole nr 9 )</t>
  </si>
  <si>
    <t>Przedszkole    nr 8  ul. Jagiellońska 6,  64 - 100 Leszno</t>
  </si>
  <si>
    <t>Przedszkole    nr 7  ul. Żeromskiego 20,  64 - 100 Leszno</t>
  </si>
  <si>
    <t>Przedszkole    nr 6  ul. 17 stycznia  13, 64 - 100 Leszno</t>
  </si>
  <si>
    <t>Przedszkole    nr 5  ul. Amosa Komeńskiego 5, 64 - 100 Leszno</t>
  </si>
  <si>
    <t>Przedszkole    nr 4  ul. Poplińskiego 5, 64 - 100 Leszno</t>
  </si>
  <si>
    <t>Przedszkole    nr 3  ul. Wyspiańskiego 2, 64 - 100 Leszno</t>
  </si>
  <si>
    <t>I</t>
  </si>
  <si>
    <t>Żłobek</t>
  </si>
  <si>
    <t>Nazwa budynku</t>
  </si>
  <si>
    <t>Powierzchnia użytkowa</t>
  </si>
  <si>
    <t>Konstrukcja ścian</t>
  </si>
  <si>
    <t>Konstrukcja dachu</t>
  </si>
  <si>
    <t>Kondygnacje</t>
  </si>
  <si>
    <t>Zabezpieczenia p. kradzieżowe</t>
  </si>
  <si>
    <t>Zabezpieczenia p. pożarowe</t>
  </si>
  <si>
    <t>Dojazd Zawodowej Straży Pożarnej</t>
  </si>
  <si>
    <t>Przedszkole Nr 3</t>
  </si>
  <si>
    <t>murowana</t>
  </si>
  <si>
    <t>stropodach - papa</t>
  </si>
  <si>
    <t>brak</t>
  </si>
  <si>
    <t>gaśnice</t>
  </si>
  <si>
    <t>Przedszkole Nr 4</t>
  </si>
  <si>
    <t>drewniana - papa</t>
  </si>
  <si>
    <t>Przedszkole Nr 5</t>
  </si>
  <si>
    <t>1926/64</t>
  </si>
  <si>
    <t>Przedszkole Nr 6</t>
  </si>
  <si>
    <t>ok. 1920</t>
  </si>
  <si>
    <t>drewniana-blacha</t>
  </si>
  <si>
    <t>Przedszkole Nr 7</t>
  </si>
  <si>
    <t>Betonowa-papa</t>
  </si>
  <si>
    <t>Przedszkole Nr 8</t>
  </si>
  <si>
    <t>Brak</t>
  </si>
  <si>
    <t>Ośrodek Rehabilitacyjno Edukacyjno Wychowawczy</t>
  </si>
  <si>
    <t>Drewniana - dachówka</t>
  </si>
  <si>
    <t>Przedszkole Nr 10</t>
  </si>
  <si>
    <t>drewniana</t>
  </si>
  <si>
    <t>Drewniana-papa</t>
  </si>
  <si>
    <t>Tak</t>
  </si>
  <si>
    <t>Przedszkole Nr 11</t>
  </si>
  <si>
    <t>Drewniana-dachówka</t>
  </si>
  <si>
    <t>Przedszkole Nr 13</t>
  </si>
  <si>
    <t>-</t>
  </si>
  <si>
    <t>Przedszkole Nr 15</t>
  </si>
  <si>
    <t>ok. 1975</t>
  </si>
  <si>
    <t>Przedszkole Nr 18</t>
  </si>
  <si>
    <t>Przedszkole Nr 19</t>
  </si>
  <si>
    <t>Przedszkole Nr 20</t>
  </si>
  <si>
    <t>Przedszkole Nr 21</t>
  </si>
  <si>
    <t>Przedszkole przy SP 9</t>
  </si>
  <si>
    <t>Przed 1920</t>
  </si>
  <si>
    <t>Pracownie komputerowe</t>
  </si>
  <si>
    <t>+ sala gimn.</t>
  </si>
  <si>
    <t>1900/1927/</t>
  </si>
  <si>
    <t>Beton+ Kon. stal.</t>
  </si>
  <si>
    <t>+papa+ płyta s.Gim-Drewn.papa</t>
  </si>
  <si>
    <t>5 + 1</t>
  </si>
  <si>
    <t>Korytarz,Gabin</t>
  </si>
  <si>
    <t>Księg.dyr.)</t>
  </si>
  <si>
    <t>Cały budynek</t>
  </si>
  <si>
    <t>Sala sportowa</t>
  </si>
  <si>
    <t>1.723,70</t>
  </si>
  <si>
    <t>drewno dachówka</t>
  </si>
  <si>
    <t>dźwigary stalowe i płyty kanałowe</t>
  </si>
  <si>
    <t>2</t>
  </si>
  <si>
    <t>Monitoring</t>
  </si>
  <si>
    <t>Gaśnice, hydranty</t>
  </si>
  <si>
    <t>Murowana</t>
  </si>
  <si>
    <t>Beton+stal+papa</t>
  </si>
  <si>
    <t>(sala gimn.)</t>
  </si>
  <si>
    <t>Dachówka na konstrukcji drewnianej</t>
  </si>
  <si>
    <t>Zaplecze sanitarno-socjalne boisk sportowych oraz boisko wraz z infrastrukturą w tym między innymi oświetlenie</t>
  </si>
  <si>
    <t>Korytarze,</t>
  </si>
  <si>
    <t>Gaśnice</t>
  </si>
  <si>
    <t>2 i 1</t>
  </si>
  <si>
    <t>Administracja</t>
  </si>
  <si>
    <t>Prac.komp.</t>
  </si>
  <si>
    <t>administracja,</t>
  </si>
  <si>
    <t>biblioteka</t>
  </si>
  <si>
    <t>4+2+1</t>
  </si>
  <si>
    <t>administracja</t>
  </si>
  <si>
    <t>księgowość</t>
  </si>
  <si>
    <t>koryt. Sal.gim</t>
  </si>
  <si>
    <t>Sala gimn.1999 r</t>
  </si>
  <si>
    <t>Stalowe-papa</t>
  </si>
  <si>
    <t>Wszystkie pomieszczenia</t>
  </si>
  <si>
    <t>Sp 13 tak-system detekcji pozaru,</t>
  </si>
  <si>
    <t>Gimnazjum-gaśnice</t>
  </si>
  <si>
    <t>1911/1912</t>
  </si>
  <si>
    <t>Drewno-dachówka</t>
  </si>
  <si>
    <t>Prac. informat</t>
  </si>
  <si>
    <t>Sale informat.</t>
  </si>
  <si>
    <t>2010/2009 sala</t>
  </si>
  <si>
    <t>System przeciwpożarowy</t>
  </si>
  <si>
    <t>1905/1950/</t>
  </si>
  <si>
    <t>1967/1986</t>
  </si>
  <si>
    <t>Drewniane, bet-papa</t>
  </si>
  <si>
    <t>1,2,4</t>
  </si>
  <si>
    <t>Bud. Bibliot.</t>
  </si>
  <si>
    <t>Bet-papa</t>
  </si>
  <si>
    <t>1,3,4</t>
  </si>
  <si>
    <t>III LO + sala gimnastyczna</t>
  </si>
  <si>
    <t>Drewniana, bet-papa</t>
  </si>
  <si>
    <t>1,2,3</t>
  </si>
  <si>
    <t>Sekret, księgowość. Gab. Dyrekt,pokój n-li, sala informatyczna</t>
  </si>
  <si>
    <t>Pomieszczenia biurowe (7)</t>
  </si>
  <si>
    <t>1.bud. garażowe</t>
  </si>
  <si>
    <t>2.sale gimn.</t>
  </si>
  <si>
    <t>3.szopki garażowe</t>
  </si>
  <si>
    <t>1.betonowa i stalowa,(papa blacha)</t>
  </si>
  <si>
    <t>2. drewniana-blacha</t>
  </si>
  <si>
    <t>3. drewno</t>
  </si>
  <si>
    <t>Zespół Szkół Elektroniczno-Telekomunikacyjnych</t>
  </si>
  <si>
    <t>1977/1982</t>
  </si>
  <si>
    <t>Beton-papa</t>
  </si>
  <si>
    <t>2 i 4</t>
  </si>
  <si>
    <t>Sekret., gab. Dyrekt. 2 pracownie komp., bibliot. Dział finansowy</t>
  </si>
  <si>
    <t>Bud. A cały</t>
  </si>
  <si>
    <t>Przed 1945</t>
  </si>
  <si>
    <t>1965/1997</t>
  </si>
  <si>
    <t>Łącznik 2008</t>
  </si>
  <si>
    <t>Budynek główny</t>
  </si>
  <si>
    <t>Betonowa+papa+świetliki</t>
  </si>
  <si>
    <t>Wszystkie biura i pomieszczenia</t>
  </si>
  <si>
    <t>Bursa Międzyszkolna nr 1</t>
  </si>
  <si>
    <t>Beton-stalowy- papa i blacha</t>
  </si>
  <si>
    <t>2 i 3</t>
  </si>
  <si>
    <t>Krasińskiego 22</t>
  </si>
  <si>
    <t>Szkoła podstawowa Prywatnego Zespołu Szkół</t>
  </si>
  <si>
    <t>betonowa</t>
  </si>
  <si>
    <t>alarm</t>
  </si>
  <si>
    <t>15 min</t>
  </si>
  <si>
    <t>Kopuła z tworzywa sztucznego</t>
  </si>
  <si>
    <t>10 min</t>
  </si>
  <si>
    <t>Budunki i budowle</t>
  </si>
  <si>
    <t>środki obrotowe</t>
  </si>
  <si>
    <t>Miejsce ubezpieczenia</t>
  </si>
  <si>
    <t>Budynki budowle</t>
  </si>
  <si>
    <t xml:space="preserve">Gotówka </t>
  </si>
  <si>
    <t>Wyposażenie,maszyny i urządzenia biurowe,sprzęt elektroniczny, mienie niskocenne</t>
  </si>
  <si>
    <t>Suma ubezpieczenia</t>
  </si>
  <si>
    <t>RAZEM DPS</t>
  </si>
  <si>
    <t>RAZEM ZOPiPO</t>
  </si>
  <si>
    <t>nakłady inwestycyjne</t>
  </si>
  <si>
    <t>wszystkie lokalizacje</t>
  </si>
  <si>
    <t>mienie pracowników</t>
  </si>
  <si>
    <t>Limity łączne na wszystkie lokalizacje</t>
  </si>
  <si>
    <t xml:space="preserve">Maszyny, urządzenia i wyposażenie </t>
  </si>
  <si>
    <t>sieć komputerowa</t>
  </si>
  <si>
    <t>Środki obrotowe</t>
  </si>
  <si>
    <t>Gotówka</t>
  </si>
  <si>
    <t>Wyszczególnienie  pozostałego mienia</t>
  </si>
  <si>
    <t xml:space="preserve">Mienie pracownicze </t>
  </si>
  <si>
    <t>wg wykazu</t>
  </si>
  <si>
    <t>RAZEM MOPR</t>
  </si>
  <si>
    <t>Pozostała Elektronika w tym sieć informatyczna</t>
  </si>
  <si>
    <t>oprogramowanie</t>
  </si>
  <si>
    <t>Urata baz danych – koszty odtworzenia</t>
  </si>
  <si>
    <t>Kradzież zwykła</t>
  </si>
  <si>
    <t>Wykaz lokalizacji</t>
  </si>
  <si>
    <t>mienie od zdarzeń losowych</t>
  </si>
  <si>
    <t>UM Leszno  zał. nr 7b do SIWZ - Miasto Leszno opis mienia</t>
  </si>
  <si>
    <r>
      <t xml:space="preserve">     Ubezpieczający:</t>
    </r>
    <r>
      <rPr>
        <sz val="12"/>
        <rFont val="Arial"/>
        <family val="2"/>
      </rPr>
      <t xml:space="preserve">                    Zespołu Obsługi Jednostek Oświatowych Miasta Leszna (dawniej Zespół Przedszkoli i Placówek Oświatowych) </t>
    </r>
  </si>
  <si>
    <t xml:space="preserve">  Leszno, ul Berwińskich 7D</t>
  </si>
  <si>
    <t xml:space="preserve">  Leszno, ul Berwińskich 7C</t>
  </si>
  <si>
    <t>Leszno ul Lipowa 32</t>
  </si>
  <si>
    <t>Leszno ul Jana Matejki</t>
  </si>
  <si>
    <t>Leszno ul Jana Dekana</t>
  </si>
  <si>
    <t>Komin</t>
  </si>
  <si>
    <t>ul Berwińskich 7C, Leszno;</t>
  </si>
  <si>
    <t>ul Berwińskich 7D, Leszno;</t>
  </si>
  <si>
    <t>ul Matejki, Leszno -garaże</t>
  </si>
  <si>
    <t>Parkomaty</t>
  </si>
  <si>
    <t>RAZEM - UM</t>
  </si>
  <si>
    <t>ul Dekana, Leszno -komin</t>
  </si>
  <si>
    <t>Mienie osób trzecich - wspólny limit</t>
  </si>
  <si>
    <t>Wyposażenie mniejszej wartości - wspólny limit</t>
  </si>
  <si>
    <t>Nakłady inwestycyjne - wspólny limit</t>
  </si>
  <si>
    <t>Nakłady inwestycyjne -  wspólny limit</t>
  </si>
  <si>
    <t>Mienie pracownicze -  wspólny limit</t>
  </si>
  <si>
    <t>Wyposażenie (Gimnazjum)</t>
  </si>
  <si>
    <t xml:space="preserve">Szkoła Podstawowa nr 3 </t>
  </si>
  <si>
    <t>Pl. Dr. Metziga 14, 64 - 100 Leszno</t>
  </si>
  <si>
    <t xml:space="preserve"> Pl. Jana Amosa Komeńskiego 1,  64 - 100 Leszno</t>
  </si>
  <si>
    <t xml:space="preserve"> ul. Henrykowska 1,  64 - 100 Leszno</t>
  </si>
  <si>
    <t>Sala sportowa wraz z wyposażeniem i infrastrukturą</t>
  </si>
  <si>
    <t>Nowy budynek szkoły z infrastrukturą</t>
  </si>
  <si>
    <t xml:space="preserve">  ul. Łowiecka 50c,  64 - 100 Leszno</t>
  </si>
  <si>
    <t xml:space="preserve"> ul. Gronowska 45,  64 - 100 Leszno</t>
  </si>
  <si>
    <t>Plac zabaw (dla dzieci niepełnosprawnych)</t>
  </si>
  <si>
    <t xml:space="preserve"> ul. Ks. Kard. St. Wyszyńskiego 57,  64 - 100 Leszno</t>
  </si>
  <si>
    <t>ul. Szczepanowskiego 14,  64 - 100 Leszno</t>
  </si>
  <si>
    <t>Budynek (gimnazjum)</t>
  </si>
  <si>
    <t>Wyposażenie (gimnazjum)</t>
  </si>
  <si>
    <t>Boisko do koszykówki</t>
  </si>
  <si>
    <t>Boisko piłkarskie</t>
  </si>
  <si>
    <t>Zespól Szkół nr 4  ul. Kurpińskiego 2,  64 - 100 Leszno</t>
  </si>
  <si>
    <t xml:space="preserve"> Pl. Metziga 25,  64 - 100 Leszno</t>
  </si>
  <si>
    <t xml:space="preserve"> ul. Kurpińskiego 2,  64 - 100 Leszno</t>
  </si>
  <si>
    <t>Zespół Szkół Technicznych Centrum Kształcenia Zawodowego i Ustawicznego ul. Narutowicza 74a,  64 - 100 Leszno</t>
  </si>
  <si>
    <t xml:space="preserve">  ul. Narutowicza 74a,  64 - 100 Leszno</t>
  </si>
  <si>
    <t xml:space="preserve">  ul. Narutowicza 74,  64 - 100 Leszno</t>
  </si>
  <si>
    <t>Boiska sportowe</t>
  </si>
  <si>
    <t>Strzelnica sportowa</t>
  </si>
  <si>
    <t>Pl. Jana Amosa Komeńskiego 1</t>
  </si>
  <si>
    <t>Nowy budynek</t>
  </si>
  <si>
    <t>2017/2018</t>
  </si>
  <si>
    <t>2.754,51</t>
  </si>
  <si>
    <t>murowana (pustaki szczelinowe ceramiczne)</t>
  </si>
  <si>
    <t>stropy żelbetowe, kanałowe wielowarstwowe sprężone, papa</t>
  </si>
  <si>
    <t>Monitoring, System alarmowy</t>
  </si>
  <si>
    <t>Budynek dawnego gimnazjum</t>
  </si>
  <si>
    <t>Admin. czytel.</t>
  </si>
  <si>
    <t>Księgowość</t>
  </si>
  <si>
    <t>Archiwum</t>
  </si>
  <si>
    <t>Sale komput.</t>
  </si>
  <si>
    <t>Magazyn</t>
  </si>
  <si>
    <t>Toalety, szatnie, korytarz, magazyny, POM. pracownika</t>
  </si>
  <si>
    <t>(sala i budynek dawnego gimnazjum)</t>
  </si>
  <si>
    <t>Alarm sala pomieszczenia trenerów</t>
  </si>
  <si>
    <t xml:space="preserve">Szkoła Podstawowa nr 13 </t>
  </si>
  <si>
    <t>Budynek strzelnicy sportowej</t>
  </si>
  <si>
    <t xml:space="preserve">Zespół Szkół nr 4  </t>
  </si>
  <si>
    <t xml:space="preserve"> </t>
  </si>
  <si>
    <t>Zespół Szkół Technicznych Centrum Kształcenia Zawodowego i Ustawicznego</t>
  </si>
  <si>
    <t>ul. Narutowicza 74a (bud. Główny)</t>
  </si>
  <si>
    <t>ul. Narutowicza 74 1.Bud SOS</t>
  </si>
  <si>
    <t>2.bud.spawalni</t>
  </si>
  <si>
    <t>wiata rowerowa-ul. Zacisze 1, Leszno (wiata z blachy falistej, pow użytkowa 178m2)</t>
  </si>
  <si>
    <t>wiata garażowa-ul. Zacisze 1, Leszno (wiata blaszana, pow użytkowa 80m2)</t>
  </si>
  <si>
    <t>wiata garażowa-ul. Zacisze 1, Leszno (wiata blaszana, pow użytkowa 109m2)</t>
  </si>
  <si>
    <t>Dom przedpogrzebowy wraz z infrastrukturą, ogrodzeniem, pakringiem, oświetleniem, ciągami pieszymi i pieszo-jezdnymi wraz z siecią wodociągową</t>
  </si>
  <si>
    <t>Leszno, ul. Zacisze 1</t>
  </si>
  <si>
    <r>
      <t>Archiwum 132,3 m</t>
    </r>
    <r>
      <rPr>
        <vertAlign val="superscript"/>
        <sz val="10"/>
        <rFont val="Arial"/>
        <family val="2"/>
        <charset val="238"/>
      </rPr>
      <t>2</t>
    </r>
  </si>
  <si>
    <r>
      <t>Budynek Administracyjny SM 255,27m</t>
    </r>
    <r>
      <rPr>
        <vertAlign val="superscript"/>
        <sz val="10"/>
        <rFont val="Arial"/>
        <family val="2"/>
        <charset val="238"/>
      </rPr>
      <t>2</t>
    </r>
  </si>
  <si>
    <r>
      <t>Budynek nieużytkowy 186m</t>
    </r>
    <r>
      <rPr>
        <vertAlign val="superscript"/>
        <sz val="10"/>
        <rFont val="Arial"/>
        <family val="2"/>
        <charset val="238"/>
      </rPr>
      <t>2</t>
    </r>
  </si>
  <si>
    <t>ul Lipowa 32,Leszno</t>
  </si>
  <si>
    <t>ul. Zacisze 1, Leszno - wiaty</t>
  </si>
  <si>
    <t xml:space="preserve">Obiekty małej architektury – teren miasta Leszna </t>
  </si>
  <si>
    <t xml:space="preserve">Parkomaty – teren miasta Leszna </t>
  </si>
  <si>
    <t>UM Leszno  zał. nr 7 do SIWZ - Miasto Leszno wykaz mienia</t>
  </si>
  <si>
    <t>Dźwigary stalowe i płyty kanałowe, stropy kanałowe</t>
  </si>
  <si>
    <t>Szkoła Podstawowa nr 7, Szkoła Podstawowa nr 6</t>
  </si>
  <si>
    <t>I Liceum</t>
  </si>
  <si>
    <t>Ogólnokształcące</t>
  </si>
  <si>
    <t>II Liceum</t>
  </si>
  <si>
    <t xml:space="preserve">Zespół Szkół Rolniczo-Budowlanych </t>
  </si>
  <si>
    <t>2 gaśnice proszkowe ABC 6kg, wszystkie elementy drewniane zabezpieczone przed działaniem ognia preparatem pod nazwą KUPRAFUNG-UNIEPALNIACZ (impregnat ogniochronny)</t>
  </si>
  <si>
    <t>Środowiskowa Pływalnia Edukacyjna</t>
  </si>
  <si>
    <t>+  MOS</t>
  </si>
  <si>
    <t>II LO  Obserwatorium</t>
  </si>
  <si>
    <t>ul. Prusa 33</t>
  </si>
  <si>
    <t>ul. Jagiellońska 7a</t>
  </si>
  <si>
    <t>1.     Przedszkole nr 3, ul. Wyspiańskiego 2, 64-100 Leszno</t>
  </si>
  <si>
    <t>2.     Przedszkole nr 4, ul. Poplińskiego 5, 64-100 Leszno</t>
  </si>
  <si>
    <t>3.     Przedszkole nr 5, ul. Komeńskiego 5, 64-100 Leszno</t>
  </si>
  <si>
    <t>4.     Przedszkole nr 6, ul. 17-go Stycznia 13, 64-100 Leszno</t>
  </si>
  <si>
    <t>5.     Przedszkole nr 7, ul. Żeromskiego 20, 64-100 Leszno</t>
  </si>
  <si>
    <t>6.     Przedszkole nr 8, ul. Jagiellońska 6, 64-100 Leszno</t>
  </si>
  <si>
    <t>7.     Ośrodek Rehabilitacyjno Edukacyjno Wychowawczy (dawne Przedszkole nr 9), ul. Starozamkowa 14A, 64-100 Leszno</t>
  </si>
  <si>
    <t>8.     Przedszkole nr 10, ul. Prusa 22C, 64-100 Leszno</t>
  </si>
  <si>
    <t>9.     Przedszkole nr 11, ul. Prochownia 25B, 64-100 Leszno</t>
  </si>
  <si>
    <t>10.  Przedszkole nr 12, ul. Czarnoleska 1, 2, 64-100 Leszno</t>
  </si>
  <si>
    <t>11.  Przedszkole nr 13, ul. Łowiecka 50c, 64-100 Leszno</t>
  </si>
  <si>
    <t>12.  Przedszkole nr 15, ul. Rumuńska 13, 64-100 Leszno</t>
  </si>
  <si>
    <t>13.  Przedszkole nr 18, ul. Włodarczaka 3, 64-100 Leszno</t>
  </si>
  <si>
    <t>14.  Przedszkole nr 19, ul. Osterwy 4, 64-100 Leszno</t>
  </si>
  <si>
    <t>15.  Przedszkole nr 20, ul. Karasia 11, 64-100 Leszno</t>
  </si>
  <si>
    <t>16.  Przedszkole nr 21, ul. Armii Krajowej 1, 64-100 Leszno</t>
  </si>
  <si>
    <t>17.  Przedszkole przy Szkole Podstawowej nr 9, ul. Lotnicza 2, 64-100 Leszno</t>
  </si>
  <si>
    <t>18.  Szkoła Podstawowa nr 1, Al. Z. Krasińskiego 2, 64-100 Leszno</t>
  </si>
  <si>
    <t>19.  Szkoła Podstawowa nr 2, ul. G. Narutowicza 57, 64100 Leszno</t>
  </si>
  <si>
    <t>20.  Szkoła Podstawowa nr 3, Pl. Dr. Metziga 14, Pl. Jana Amosa Komeńskiego 1, 64-100 Leszno</t>
  </si>
  <si>
    <t>21.  Szkoła Podstawowa nr 4, Henrykowska 1, 64-100 Leszno</t>
  </si>
  <si>
    <t>22.  Szkoła Podstawowa nr 5, ul. Łowiecka 50c, 64-100 Leszno</t>
  </si>
  <si>
    <t>23.  Szkoła Podstawowa nr 6, Al. Jana Pawła II 10, 64-100 Leszno</t>
  </si>
  <si>
    <t>24.  Szkoła Podstawowa nr 7, Al. Jana Pawła II 10, 64-100 Leszno</t>
  </si>
  <si>
    <t>25.  Szkoła Podstawowa nr 9, ul. Ks. Kard. St. Wyszyńskiego 57, ul. Szczepanowskiego 14, 64-100 Leszno</t>
  </si>
  <si>
    <t>26.  Szkoła Podstawowa nr 10, ul. Jagiellońska 7, 64-100 Leszno</t>
  </si>
  <si>
    <t>27.  Szkoła Podstawowa nr 12 ul. Rumuńska 6ab, 64-100 Leszno</t>
  </si>
  <si>
    <t>28.  Szkoła Podstawowa nr 13, ul. Rejtana 1, 64-100 Leszno</t>
  </si>
  <si>
    <t>29.  Szkoła Podstawowa Prywatnego Zespołu Szkół, Al. Z. Krasińskiego 22, 64-100 Leszno</t>
  </si>
  <si>
    <t>30. Zespół Szkół Specjalnych w Lesznie, Al. Jana Pawła II 10, ul. 1 Maja 1, 64-100 Leszno</t>
  </si>
  <si>
    <t>31. Zespół Szkół Ekonomicznych, ul. Poniatowskiego 2, 64-100 Leszno</t>
  </si>
  <si>
    <t>32. Zespół Szkół Elektroniczno-Telekomunikacyjnych, ul. Kilińskiego 4, 64-100 Leszno</t>
  </si>
  <si>
    <t>33. Zespół Szkół nr 4, ul. Kurpińskiego 2, 64-100 Leszno</t>
  </si>
  <si>
    <t>34. Zespół Szkół Technicznych Centrum Kształcenia Zawodowego i Ustawicznego, ul. Narutowicza 74 i 74a, 64-100 Leszno</t>
  </si>
  <si>
    <t xml:space="preserve">35. Zespół Szkół Rolniczo-Budowlanych, ul. 1 Maja 1, 64-100 Leszno </t>
  </si>
  <si>
    <t>36. I Liceum Ogólnokształcące, ul. Kurpińskiego 1, 64-100 Leszno</t>
  </si>
  <si>
    <t>37. II Liceum Ogólnokształcące, ul. Bolesława Prusa 33, 64-100 Leszno</t>
  </si>
  <si>
    <t>38. III Liceum Ogólnokształcące, Pl. Kościuszki 5, 64-100 Leszno</t>
  </si>
  <si>
    <t>39. Poradnia Psychologiczno-Pedagogiczna, ul. B. Chrobrego 15, 64-100 Leszno</t>
  </si>
  <si>
    <t>40. Bursa Międzyszkolna, ul. Poniatowskiego 11, 64-100 Leszno</t>
  </si>
  <si>
    <t>41. Środowiskowa Pływalnia Edukacyjna i Międzyszkolny Ośrodek Sportowy, Al. Jana Pawła II 10, 64-100 Leszno</t>
  </si>
  <si>
    <t>42. Żłobek, ul. Jagiellońska 7a, 64-100 Leszno</t>
  </si>
  <si>
    <t>43. Gospodarstwo rolne ZSR-B (Pracownia Ćwiczeń Praktycznych), Grzybowo, Osiecka 8</t>
  </si>
  <si>
    <r>
      <t>m</t>
    </r>
    <r>
      <rPr>
        <b/>
        <vertAlign val="superscript"/>
        <sz val="9"/>
        <rFont val="Tahoma"/>
        <family val="2"/>
        <charset val="238"/>
      </rPr>
      <t>2</t>
    </r>
  </si>
  <si>
    <r>
      <t>1.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 </t>
    </r>
  </si>
  <si>
    <r>
      <t>2.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 </t>
    </r>
  </si>
  <si>
    <r>
      <t>3.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 </t>
    </r>
  </si>
  <si>
    <r>
      <t>4.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 </t>
    </r>
  </si>
  <si>
    <r>
      <t>5.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 </t>
    </r>
  </si>
  <si>
    <r>
      <t>6.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 </t>
    </r>
  </si>
  <si>
    <r>
      <t>7.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 </t>
    </r>
  </si>
  <si>
    <r>
      <t>8.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 </t>
    </r>
  </si>
  <si>
    <r>
      <t>9.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 </t>
    </r>
  </si>
  <si>
    <r>
      <t>10.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</si>
  <si>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t>Przedszkole Nr 12 + Łącznik + Bud. C</t>
  </si>
  <si>
    <t xml:space="preserve">
Bud. A PE  2
Łącznik     1
Bud. C     3
</t>
  </si>
  <si>
    <t xml:space="preserve">gaśnice 
system detekcji pożaru
</t>
  </si>
  <si>
    <r>
      <t>11.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</si>
  <si>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12.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</si>
  <si>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13.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</si>
  <si>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14.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</si>
  <si>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15.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</si>
  <si>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16.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</si>
  <si>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17.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</si>
  <si>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18.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</si>
  <si>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19.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</si>
  <si>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20.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</si>
  <si>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t xml:space="preserve">Łącznik 3
Sala 1+
2 zaplecza
</t>
  </si>
  <si>
    <t>monitoring</t>
  </si>
  <si>
    <t>gaśnice, hydranty</t>
  </si>
  <si>
    <r>
      <t>22.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</si>
  <si>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23.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</si>
  <si>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24.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</si>
  <si>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25.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</si>
  <si>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26.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</si>
  <si>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27.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</si>
  <si>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28.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</si>
  <si>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29.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</si>
  <si>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30.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</si>
  <si>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31.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</si>
  <si>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32.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</si>
  <si>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1.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Murow+konst. Stal</t>
    </r>
  </si>
  <si>
    <r>
      <t>2.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Murow.-drewn.</t>
    </r>
  </si>
  <si>
    <r>
      <t>3.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drewniana</t>
    </r>
  </si>
  <si>
    <r>
      <t>33.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</si>
  <si>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34.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</si>
  <si>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r>
      <t>1.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internat</t>
    </r>
  </si>
  <si>
    <r>
      <t>1.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Żelbetowa</t>
    </r>
  </si>
  <si>
    <r>
      <t>1.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Betonowa papa</t>
    </r>
  </si>
  <si>
    <r>
      <t>2.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aula</t>
    </r>
  </si>
  <si>
    <r>
      <t>2.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Murowana</t>
    </r>
  </si>
  <si>
    <r>
      <t>2.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Drew.-bet.</t>
    </r>
  </si>
  <si>
    <r>
      <t>3.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bud c</t>
    </r>
  </si>
  <si>
    <r>
      <t>1.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1981</t>
    </r>
  </si>
  <si>
    <r>
      <t>3.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Murowana</t>
    </r>
  </si>
  <si>
    <r>
      <t>3.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Drew-dachówka</t>
    </r>
  </si>
  <si>
    <r>
      <t>4.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bud D</t>
    </r>
  </si>
  <si>
    <r>
      <t>2.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1965</t>
    </r>
  </si>
  <si>
    <r>
      <t>4.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Murowana</t>
    </r>
  </si>
  <si>
    <r>
      <t>4.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Drew- dachówka</t>
    </r>
  </si>
  <si>
    <r>
      <t>5.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Bud. Chemiczny</t>
    </r>
  </si>
  <si>
    <r>
      <t>3.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1908</t>
    </r>
  </si>
  <si>
    <r>
      <t>5.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Murowana</t>
    </r>
  </si>
  <si>
    <r>
      <t>5.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Betonowa-papa</t>
    </r>
  </si>
  <si>
    <r>
      <t>6.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Bud. gł+s. gimn.</t>
    </r>
  </si>
  <si>
    <r>
      <t>4.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1908</t>
    </r>
  </si>
  <si>
    <r>
      <t>6.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Murowana</t>
    </r>
  </si>
  <si>
    <r>
      <t>6.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Drewniana-papa</t>
    </r>
  </si>
  <si>
    <r>
      <t>7.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Pracownie ćw.</t>
    </r>
  </si>
  <si>
    <r>
      <t>5.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Ok. 1970</t>
    </r>
  </si>
  <si>
    <r>
      <t>7.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Murowana</t>
    </r>
  </si>
  <si>
    <r>
      <t>7.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Drewniana papa</t>
    </r>
  </si>
  <si>
    <r>
      <t>6.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1968</t>
    </r>
  </si>
  <si>
    <r>
      <t>7.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2009</t>
    </r>
  </si>
  <si>
    <r>
      <t>35.</t>
    </r>
    <r>
      <rPr>
        <sz val="7"/>
        <rFont val="Times New Roman"/>
        <family val="1"/>
        <charset val="238"/>
      </rPr>
      <t xml:space="preserve">  </t>
    </r>
    <r>
      <rPr>
        <sz val="9"/>
        <rFont val="Tahoma"/>
        <family val="2"/>
        <charset val="238"/>
      </rPr>
      <t> </t>
    </r>
  </si>
  <si>
    <t>ZSRB (PĆP) Grzybowo ul. Osiecka 8</t>
  </si>
  <si>
    <r>
      <t>1.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Murowana</t>
    </r>
  </si>
  <si>
    <r>
      <t>1.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drewniana-eternit</t>
    </r>
  </si>
  <si>
    <r>
      <t>1.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Bud. Biurowy</t>
    </r>
  </si>
  <si>
    <r>
      <t>2.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drewniana-dachówka</t>
    </r>
  </si>
  <si>
    <r>
      <t>2.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Bud. Magazyn</t>
    </r>
  </si>
  <si>
    <r>
      <t>3.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betonowy+papa</t>
    </r>
  </si>
  <si>
    <r>
      <t>3.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Bud. Kotłownia</t>
    </r>
  </si>
  <si>
    <r>
      <t>4.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drewniana+papa</t>
    </r>
  </si>
  <si>
    <r>
      <t>4.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Bud. Garaże</t>
    </r>
  </si>
  <si>
    <r>
      <t>5.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Stalowa</t>
    </r>
  </si>
  <si>
    <r>
      <t>5.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stalowa eternit</t>
    </r>
  </si>
  <si>
    <r>
      <t>5.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Wiata zabudow.</t>
    </r>
  </si>
  <si>
    <r>
      <t>6.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stalowa</t>
    </r>
  </si>
  <si>
    <r>
      <t>6.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stalowa eternit</t>
    </r>
  </si>
  <si>
    <r>
      <t>6.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Wiata niezabudow.</t>
    </r>
  </si>
  <si>
    <t>36.</t>
  </si>
  <si>
    <t>ZSRB (PĆP) Grzybowo ul. Osiecka 8
Wiatrak Czesław</t>
  </si>
  <si>
    <t>37.</t>
  </si>
  <si>
    <r>
      <t>1.</t>
    </r>
    <r>
      <rPr>
        <sz val="7"/>
        <rFont val="Times New Roman"/>
        <family val="1"/>
        <charset val="238"/>
      </rPr>
      <t xml:space="preserve">   </t>
    </r>
    <r>
      <rPr>
        <sz val="9"/>
        <rFont val="Tahoma"/>
        <family val="2"/>
        <charset val="238"/>
      </rPr>
      <t>bud. Łącznik B</t>
    </r>
  </si>
  <si>
    <r>
      <t>2.</t>
    </r>
    <r>
      <rPr>
        <sz val="7"/>
        <rFont val="Times New Roman"/>
        <family val="1"/>
        <charset val="238"/>
      </rPr>
      <t xml:space="preserve">   </t>
    </r>
    <r>
      <rPr>
        <sz val="9"/>
        <rFont val="Tahoma"/>
        <family val="2"/>
        <charset val="238"/>
      </rPr>
      <t>bud. Sala gimn i dydakt. C</t>
    </r>
  </si>
  <si>
    <t>38.</t>
  </si>
  <si>
    <r>
      <t>1.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betonowa-papa</t>
    </r>
  </si>
  <si>
    <r>
      <t>2.</t>
    </r>
    <r>
      <rPr>
        <sz val="7"/>
        <rFont val="Times New Roman"/>
        <family val="1"/>
        <charset val="238"/>
      </rPr>
      <t xml:space="preserve">     </t>
    </r>
    <r>
      <rPr>
        <sz val="9"/>
        <rFont val="Tahoma"/>
        <family val="2"/>
        <charset val="238"/>
      </rPr>
      <t>drewniano-betonowa-papa</t>
    </r>
  </si>
  <si>
    <t>39.</t>
  </si>
  <si>
    <t>40.</t>
  </si>
  <si>
    <t>41.</t>
  </si>
  <si>
    <t>42.</t>
  </si>
  <si>
    <t>43.</t>
  </si>
  <si>
    <r>
      <t xml:space="preserve">     Miejsce ubezpieczenia:        </t>
    </r>
    <r>
      <rPr>
        <b/>
        <i/>
        <sz val="10"/>
        <rFont val="Arial CE"/>
        <charset val="238"/>
      </rPr>
      <t>Przedszkola</t>
    </r>
  </si>
  <si>
    <r>
      <t xml:space="preserve">     Ubezpieczający:</t>
    </r>
    <r>
      <rPr>
        <sz val="10"/>
        <rFont val="Arial CE"/>
        <charset val="238"/>
      </rPr>
      <t xml:space="preserve">                 </t>
    </r>
    <r>
      <rPr>
        <i/>
        <sz val="10"/>
        <rFont val="Arial CE"/>
        <charset val="238"/>
      </rPr>
      <t xml:space="preserve">  Miasto Leszno</t>
    </r>
  </si>
  <si>
    <t>Przedszkole    nr 12  ul. Czarnoleska 1, 2,  64 - 100 Leszno</t>
  </si>
  <si>
    <t>Budenek C ul. Czarnoleska 2</t>
  </si>
  <si>
    <t>Place zabaw</t>
  </si>
  <si>
    <t>Razem</t>
  </si>
  <si>
    <r>
      <t xml:space="preserve">     Miejsce ubezpieczenia:        </t>
    </r>
    <r>
      <rPr>
        <b/>
        <i/>
        <sz val="10"/>
        <rFont val="Arial CE"/>
        <charset val="238"/>
      </rPr>
      <t>Szkoły podstawowe</t>
    </r>
  </si>
  <si>
    <t>Szkoła Podstawowa nr 4  ul. Henrykowska 1,  64 - 100 Leszno</t>
  </si>
  <si>
    <t>Szkoła Podstawowa nr 7 + Szkoła Podstawowa nr 6  Al. Jana Pawła II  10,  64 - 100 Leszno</t>
  </si>
  <si>
    <t>Szkoła Podstawowa nr 12 ul. Rumuńska 6ab,  64 - 100 Leszno</t>
  </si>
  <si>
    <t>Szkoła Podstawowa nr 13   ul. Rejtana 1,  64 - 100 Leszno</t>
  </si>
  <si>
    <t>place zabaw</t>
  </si>
  <si>
    <t>Boisko</t>
  </si>
  <si>
    <t>śr. Obrotowe</t>
  </si>
  <si>
    <r>
      <t xml:space="preserve">     Miejsce ubezpieczenia:        </t>
    </r>
    <r>
      <rPr>
        <b/>
        <i/>
        <sz val="10"/>
        <rFont val="Arial CE"/>
        <charset val="238"/>
      </rPr>
      <t>Zespół Szkół Specjalnych</t>
    </r>
  </si>
  <si>
    <r>
      <t xml:space="preserve">     Miejsce ubezpieczenia:        </t>
    </r>
    <r>
      <rPr>
        <b/>
        <i/>
        <sz val="10"/>
        <rFont val="Arial CE"/>
        <charset val="238"/>
      </rPr>
      <t>Szkoły zawodowe</t>
    </r>
  </si>
  <si>
    <t>Zespół Szkół Rolniczo-Budowlanych ul. 1 Maja 1,  64 - 100 Leszno</t>
  </si>
  <si>
    <t>Gospodarstwo Rolne (Pracownia Ćwiczeń Praktycznych) - Grzybowo, ul. Osiecka 8</t>
  </si>
  <si>
    <t>Wiatrak Czesław</t>
  </si>
  <si>
    <t xml:space="preserve">10 szt. Uli  tworzących Pasiekę Miejską na terenie Pracowni Ćwiczeń Praktycznych </t>
  </si>
  <si>
    <r>
      <t xml:space="preserve">     Miejsce ubezpieczenia:       </t>
    </r>
    <r>
      <rPr>
        <b/>
        <i/>
        <sz val="10"/>
        <rFont val="Arial CE"/>
        <charset val="238"/>
      </rPr>
      <t>Licea ogólnokształcące</t>
    </r>
  </si>
  <si>
    <t>II Liceum Ogólnokształcące  ul. Bolesława Prusa 33,  64 - 100 Leszno</t>
  </si>
  <si>
    <t>Wyposażenie - w tym wyposażenie obserwatorium</t>
  </si>
  <si>
    <r>
      <t xml:space="preserve">     Miejsce ubezpieczenia:     </t>
    </r>
    <r>
      <rPr>
        <b/>
        <i/>
        <sz val="10"/>
        <rFont val="Arial CE"/>
        <charset val="238"/>
      </rPr>
      <t>Poradnia Psychologiczno-Pedagogiczna  ul.B.Chrobrego 15,  64 - 100 Leszno</t>
    </r>
  </si>
  <si>
    <r>
      <t xml:space="preserve">     Miejsce ubezpieczenia:        </t>
    </r>
    <r>
      <rPr>
        <b/>
        <i/>
        <sz val="10"/>
        <rFont val="Arial CE"/>
        <charset val="238"/>
      </rPr>
      <t>Bursa Międzyszkolna nr 1   ul. Poniatowskiego 11,  64 - 100 Leszno</t>
    </r>
  </si>
  <si>
    <r>
      <t xml:space="preserve">     Miejsce ubezpieczenia: </t>
    </r>
    <r>
      <rPr>
        <b/>
        <i/>
        <sz val="10"/>
        <rFont val="Arial CE"/>
        <charset val="238"/>
      </rPr>
      <t>Środowiskowa Pływalnia Edukacyjna i Międzyszkolny Ośrodek Sportowy
                                            Al. Jana Pawła II  10,  64 - 100 Leszno</t>
    </r>
  </si>
  <si>
    <t>suma ubezpieczenia</t>
  </si>
  <si>
    <t>INFORMACJE DODATKOWE</t>
  </si>
  <si>
    <t>Opłotowanie i oświetlenie - wszystkie lokalizacje</t>
  </si>
  <si>
    <t>liczba uczniów i przedszkolaków</t>
  </si>
  <si>
    <t>13.764 osób</t>
  </si>
  <si>
    <t>Maszyny , urządzenia, wyposażenie</t>
  </si>
  <si>
    <t>liczba nauczycieli i opiekunów w przedszkolach</t>
  </si>
  <si>
    <t>1.528 osób</t>
  </si>
  <si>
    <t>liczba uczniów (praktykantów) do ubezpieczenia NNW</t>
  </si>
  <si>
    <t>4.064 osób</t>
  </si>
  <si>
    <t xml:space="preserve">Mienie pracownicze i uczniów w tym mienie w szatni                            (1500 zł na osobę) </t>
  </si>
  <si>
    <t>Sprzęt elektroniczny wspólne limity dla wszystich jednostek</t>
  </si>
  <si>
    <t>Mienie pracownicze - wspólny limit</t>
  </si>
  <si>
    <t>Gotówka -wspólny limit</t>
  </si>
  <si>
    <t>Gotówka - wspólny limit</t>
  </si>
  <si>
    <r>
      <t xml:space="preserve">     Miejsce ubezpieczenia:        </t>
    </r>
    <r>
      <rPr>
        <b/>
        <i/>
        <sz val="12"/>
        <rFont val="Arial"/>
        <family val="2"/>
      </rPr>
      <t>64-100 Leszno, ul. Ks. J. Poniatowskiego 11</t>
    </r>
  </si>
  <si>
    <t>sprzęt elektroniczny starszy</t>
  </si>
  <si>
    <t>Cmentarz Komunalny, Leszno ul. Osiecka</t>
  </si>
  <si>
    <t>Park Jonstona</t>
  </si>
  <si>
    <t>Park 1000-lecia (Mini Zoo)</t>
  </si>
  <si>
    <t>Plac Kościuszki</t>
  </si>
  <si>
    <t xml:space="preserve">Plac Metziga </t>
  </si>
  <si>
    <t>Skwer Anny Walentynowicz (ul. Dąbrowskiego)</t>
  </si>
  <si>
    <t xml:space="preserve">ul. Miśnieńska </t>
  </si>
  <si>
    <t>Park Kieszonkowy ul. Krasińskiego</t>
  </si>
  <si>
    <t>Plac zabaw ul. Św. Franciszka z Asyżu</t>
  </si>
  <si>
    <t>Plac zabaw ul. Grodzka/Średnia</t>
  </si>
  <si>
    <t>Plac Zabaw ul. Wierzbowa</t>
  </si>
  <si>
    <t>Plac Zabaw ul. Młyńska</t>
  </si>
  <si>
    <t>ul. Usługowa</t>
  </si>
  <si>
    <t>Placu zabaw ' Leśna Kraina' ul. Grzybowa</t>
  </si>
  <si>
    <t xml:space="preserve">Pac zabaw ul. Frankiewicza </t>
  </si>
  <si>
    <t>Plac zabaw ul. Połanieckich-Kordeckiego</t>
  </si>
  <si>
    <t xml:space="preserve">Plac zabaw ul Holenderska </t>
  </si>
  <si>
    <t xml:space="preserve">Plac zabaw ul Opalińskich-Cicha </t>
  </si>
  <si>
    <t>Plac zabaw ul Racławicka</t>
  </si>
  <si>
    <t xml:space="preserve">Plac zabaw Siewna -Łanowa </t>
  </si>
  <si>
    <t xml:space="preserve">Plac zabaw ul Miśnieńska-Lubuska </t>
  </si>
  <si>
    <t xml:space="preserve">Plac zabaw ulSikorskiego-Zwycięstwa </t>
  </si>
  <si>
    <t>Plac zabaw ul Sułkowskiego</t>
  </si>
  <si>
    <t>ul. Kasprowicza</t>
  </si>
  <si>
    <t>ul. Kmicica</t>
  </si>
  <si>
    <t xml:space="preserve">Wybieg dla psów - ul. Norwida </t>
  </si>
  <si>
    <t>Park Heermana</t>
  </si>
  <si>
    <t>Szalety Miejskie Rynek</t>
  </si>
  <si>
    <t>Szalety Miejskie Nowy Rynek</t>
  </si>
  <si>
    <t xml:space="preserve">Tereny Zieleni przy ul. Kordeckiego </t>
  </si>
  <si>
    <t>Pedmiot ubezpieczenie - BUDYNKI, BUDOWLE, WYPOSAŻENIE</t>
  </si>
  <si>
    <t>Przedmiot nabycia (nazwa środka trwałego)</t>
  </si>
  <si>
    <t>Wartość końcowa śr. trwałego</t>
  </si>
  <si>
    <t xml:space="preserve">Altana i podest w Parku Jonstona </t>
  </si>
  <si>
    <t xml:space="preserve"> Boisko wielofunkcyjne przy ul Miśnieńskiej </t>
  </si>
  <si>
    <t xml:space="preserve"> Droga pieszo-jezdna, droga gospodarcza, chodnik </t>
  </si>
  <si>
    <t xml:space="preserve"> Fontanna Plac Kościuszki </t>
  </si>
  <si>
    <t>5.</t>
  </si>
  <si>
    <t xml:space="preserve"> Fontanna Plac Metziga </t>
  </si>
  <si>
    <t>6.</t>
  </si>
  <si>
    <t xml:space="preserve"> FONTANNA W PARKU JONSTONA </t>
  </si>
  <si>
    <t>7.</t>
  </si>
  <si>
    <t xml:space="preserve"> Instalacje elektryczne w Parku 1000-lecia </t>
  </si>
  <si>
    <t>8.</t>
  </si>
  <si>
    <t xml:space="preserve"> Instalacje elektryczne w Parku Jonstona w Lesznie </t>
  </si>
  <si>
    <t>9.</t>
  </si>
  <si>
    <t xml:space="preserve"> Kanaliz. sanitarna oraz sieć wodociągowa Mini ZOO </t>
  </si>
  <si>
    <t>10.</t>
  </si>
  <si>
    <t xml:space="preserve"> Linie energetyczne zasilające i oświetleniowe </t>
  </si>
  <si>
    <t>11.</t>
  </si>
  <si>
    <t xml:space="preserve"> Nawierzchnia dróg w Parku 1000-lecia </t>
  </si>
  <si>
    <t>12.</t>
  </si>
  <si>
    <t xml:space="preserve"> Nawierzchnie i opaski w Parku Jonstona w Lesznie </t>
  </si>
  <si>
    <t>13.</t>
  </si>
  <si>
    <t xml:space="preserve"> Obrzeża chodnikowe w Parku Jonstona</t>
  </si>
  <si>
    <t>14.</t>
  </si>
  <si>
    <t xml:space="preserve"> Ogrodzenie Park 1000-lecia</t>
  </si>
  <si>
    <t>15.</t>
  </si>
  <si>
    <t xml:space="preserve"> Ogrodzenie stawu i domki dla ptactwa wodnego </t>
  </si>
  <si>
    <t>16.</t>
  </si>
  <si>
    <t xml:space="preserve">Ogrodzenie terenu gospodarczego w Mini ZOO </t>
  </si>
  <si>
    <t>17.</t>
  </si>
  <si>
    <t xml:space="preserve"> Ogrodzenie wydzielające zagrody,kładka obserwac </t>
  </si>
  <si>
    <t>18.</t>
  </si>
  <si>
    <t xml:space="preserve"> Pomieszczenie gospodarcze </t>
  </si>
  <si>
    <t>19.</t>
  </si>
  <si>
    <t xml:space="preserve"> Pomieszczenie socjalne dla map/królików </t>
  </si>
  <si>
    <t>20.</t>
  </si>
  <si>
    <t xml:space="preserve"> Pomnik LOT </t>
  </si>
  <si>
    <t>21.</t>
  </si>
  <si>
    <t xml:space="preserve"> Skwer Dąbrowskiego/Walentynowicz </t>
  </si>
  <si>
    <t>22.</t>
  </si>
  <si>
    <t xml:space="preserve"> Skwer Kmicica </t>
  </si>
  <si>
    <t>23.</t>
  </si>
  <si>
    <t xml:space="preserve"> System nawadniania trawników w Parku Jonstona </t>
  </si>
  <si>
    <t>24.</t>
  </si>
  <si>
    <t xml:space="preserve"> Trakt pieszo-jezdny w Parku 1000-lecia </t>
  </si>
  <si>
    <t>25.</t>
  </si>
  <si>
    <t xml:space="preserve"> Urządzenie bezpieczeństwa ruchu drogowego-znak </t>
  </si>
  <si>
    <t>26.</t>
  </si>
  <si>
    <t xml:space="preserve"> Urządzenie bezpieczestwa ruchu drogowego-znak </t>
  </si>
  <si>
    <t>27.</t>
  </si>
  <si>
    <t xml:space="preserve"> Woliera dla małych zwierząt </t>
  </si>
  <si>
    <t>28.</t>
  </si>
  <si>
    <t xml:space="preserve">Woliera dla ptaków o średnicy 6,0 m </t>
  </si>
  <si>
    <t>29.</t>
  </si>
  <si>
    <t xml:space="preserve">Woliera dla ptaków w Parku 1000-lecia </t>
  </si>
  <si>
    <t>30.</t>
  </si>
  <si>
    <t xml:space="preserve">Wybieg dla niedźwiedzi - woliera i domek szopy </t>
  </si>
  <si>
    <t>31.</t>
  </si>
  <si>
    <t xml:space="preserve"> Wykonanie chodnika i parkingu w Parku 1000-lecia </t>
  </si>
  <si>
    <t>32.</t>
  </si>
  <si>
    <t>Zwierzyniec dla dzieci</t>
  </si>
  <si>
    <t>33.</t>
  </si>
  <si>
    <t xml:space="preserve">Domek dla bydła szkockiego </t>
  </si>
  <si>
    <t>34.</t>
  </si>
  <si>
    <t xml:space="preserve">Domek dla Danieli typ A </t>
  </si>
  <si>
    <t>35.</t>
  </si>
  <si>
    <t>Domek dla Danieli  w Mini ZOO</t>
  </si>
  <si>
    <t xml:space="preserve">Domek dla koników polskich i osłów typ E </t>
  </si>
  <si>
    <t>Domek dla kóz typ B</t>
  </si>
  <si>
    <t xml:space="preserve">Domek dla kucyków typ E </t>
  </si>
  <si>
    <t>Kontener pomsanitar-gospodarcze</t>
  </si>
  <si>
    <t xml:space="preserve">Kontener socjal-gospodarczy podbudowa murowana </t>
  </si>
  <si>
    <t>Kontener tymczasowego zaplecza obsługowego szt2</t>
  </si>
  <si>
    <t xml:space="preserve">Kontener sanitarny </t>
  </si>
  <si>
    <t xml:space="preserve">Ławka 16-stokątna </t>
  </si>
  <si>
    <t>44.</t>
  </si>
  <si>
    <t>Piramida linowa Sinope ( Gronowo)</t>
  </si>
  <si>
    <t>45.</t>
  </si>
  <si>
    <t xml:space="preserve">Street Workout w Parku 1000 lecia </t>
  </si>
  <si>
    <t>46.</t>
  </si>
  <si>
    <t>Wyposażenie placu zabaw ' Leśna Kraina' Grzybowo</t>
  </si>
  <si>
    <t>47.</t>
  </si>
  <si>
    <t xml:space="preserve">Wyposażenie placu zabaw na ul Grodzkiej,Średniej </t>
  </si>
  <si>
    <t>48.</t>
  </si>
  <si>
    <t xml:space="preserve">Wyposażenie placu zabaw Park 1000-lecia </t>
  </si>
  <si>
    <t>49.</t>
  </si>
  <si>
    <t xml:space="preserve">Wyposażenie placu zabaw Park Frankiewicza </t>
  </si>
  <si>
    <t>50.</t>
  </si>
  <si>
    <t>Wyposażenie placu zabaw Połanieckich-Kordeckiego</t>
  </si>
  <si>
    <t>51.</t>
  </si>
  <si>
    <t xml:space="preserve">Wyposażenie placu zabaw ul Holenderska </t>
  </si>
  <si>
    <t>52.</t>
  </si>
  <si>
    <t xml:space="preserve">Wyposażenie placu zabaw ul Opalińskich-Cicha </t>
  </si>
  <si>
    <t>53.</t>
  </si>
  <si>
    <t>Wyposażenie placu zabaw ul Racławicka</t>
  </si>
  <si>
    <t>54.</t>
  </si>
  <si>
    <t xml:space="preserve">Wyposażenie placu zabaw ul Siewna -Łanowa </t>
  </si>
  <si>
    <t>55.</t>
  </si>
  <si>
    <t xml:space="preserve">Wyposażenie placu zabaw ul Miśnieńska-Lubuska </t>
  </si>
  <si>
    <t>56.</t>
  </si>
  <si>
    <t xml:space="preserve">Wyposażenie placu zabaw ulSikorskiego-Zwycięstwa </t>
  </si>
  <si>
    <t>57.</t>
  </si>
  <si>
    <t>Wyposażenie placu zabaw ul Sułkowskiego</t>
  </si>
  <si>
    <t>58.</t>
  </si>
  <si>
    <t xml:space="preserve">Wyposażenie placu zabaw w Parku Jonstona </t>
  </si>
  <si>
    <t>59.</t>
  </si>
  <si>
    <t xml:space="preserve">Wyposażenie placu zabaw ul Św Franciszka z Asyżu </t>
  </si>
  <si>
    <t>60.</t>
  </si>
  <si>
    <t xml:space="preserve">Wybieg dla psów </t>
  </si>
  <si>
    <t>61.</t>
  </si>
  <si>
    <t xml:space="preserve">Domek dla bażantów </t>
  </si>
  <si>
    <t>62.</t>
  </si>
  <si>
    <t>Domek dla kur</t>
  </si>
  <si>
    <t>63.</t>
  </si>
  <si>
    <t>Domek dla pawi</t>
  </si>
  <si>
    <t>64.</t>
  </si>
  <si>
    <t>Domek dla ptaków</t>
  </si>
  <si>
    <t>65.</t>
  </si>
  <si>
    <t>66.</t>
  </si>
  <si>
    <t>67.</t>
  </si>
  <si>
    <t>68.</t>
  </si>
  <si>
    <t>69.</t>
  </si>
  <si>
    <t>70.</t>
  </si>
  <si>
    <t>71.</t>
  </si>
  <si>
    <t>Kosz NANUK NNK-360</t>
  </si>
  <si>
    <t>72.</t>
  </si>
  <si>
    <t>73.</t>
  </si>
  <si>
    <t>Ławka VERA LV-151</t>
  </si>
  <si>
    <t>74.</t>
  </si>
  <si>
    <t>75.</t>
  </si>
  <si>
    <t>76.</t>
  </si>
  <si>
    <t>77.</t>
  </si>
  <si>
    <t>78.</t>
  </si>
  <si>
    <t>79.</t>
  </si>
  <si>
    <t>Stanowisko do przewijania dzieci i niemowląt</t>
  </si>
  <si>
    <t>80.</t>
  </si>
  <si>
    <t>Osłona na drzewo</t>
  </si>
  <si>
    <t>81.</t>
  </si>
  <si>
    <t>82.</t>
  </si>
  <si>
    <t>83.</t>
  </si>
  <si>
    <t>84.</t>
  </si>
  <si>
    <t>85.</t>
  </si>
  <si>
    <t>86.</t>
  </si>
  <si>
    <t>87.</t>
  </si>
  <si>
    <t>88.</t>
  </si>
  <si>
    <t xml:space="preserve">Stojak informacyjny w Parku Jonstona </t>
  </si>
  <si>
    <t>89.</t>
  </si>
  <si>
    <t>90.</t>
  </si>
  <si>
    <t>Stojak informacyjny w Parku 1000-lecia</t>
  </si>
  <si>
    <t>91.</t>
  </si>
  <si>
    <t>Stojak na rowery</t>
  </si>
  <si>
    <t>92.</t>
  </si>
  <si>
    <t>93.</t>
  </si>
  <si>
    <t>94.</t>
  </si>
  <si>
    <t>95.</t>
  </si>
  <si>
    <t>Kosz X-20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</si>
  <si>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</si>
  <si>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</si>
  <si>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</si>
  <si>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</si>
  <si>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</si>
  <si>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</si>
  <si>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</si>
  <si>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</si>
  <si>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</si>
  <si>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</si>
  <si>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Ławka 8001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</si>
  <si>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</si>
  <si>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</si>
  <si>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</si>
  <si>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</si>
  <si>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</si>
  <si>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</si>
  <si>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</si>
  <si>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</si>
  <si>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</si>
  <si>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</si>
  <si>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</si>
  <si>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</si>
  <si>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</si>
  <si>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</si>
  <si>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Ławka 8005</t>
  </si>
  <si>
    <t>120.</t>
  </si>
  <si>
    <t>121.</t>
  </si>
  <si>
    <t>122.</t>
  </si>
  <si>
    <t>123.</t>
  </si>
  <si>
    <t>124.</t>
  </si>
  <si>
    <t>125.</t>
  </si>
  <si>
    <t>Ławka z oparciem i podłokiet</t>
  </si>
  <si>
    <t>126.</t>
  </si>
  <si>
    <t>127.</t>
  </si>
  <si>
    <t>128.</t>
  </si>
  <si>
    <t>Ławka z oparciem i podłokietnikami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</si>
  <si>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</si>
  <si>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</si>
  <si>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</si>
  <si>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</si>
  <si>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</si>
  <si>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</si>
  <si>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</si>
  <si>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</si>
  <si>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</si>
  <si>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</si>
  <si>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</si>
  <si>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</si>
  <si>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</si>
  <si>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</si>
  <si>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</si>
  <si>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</si>
  <si>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</si>
  <si>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</si>
  <si>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</si>
  <si>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</si>
  <si>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</si>
  <si>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</si>
  <si>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</si>
  <si>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</si>
  <si>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</si>
  <si>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3 nowe domki w MINI ZOO - oddane do użytku XII 2017</t>
  </si>
  <si>
    <t>154.</t>
  </si>
  <si>
    <t>komora z podczyszczalnią wód opadowych wraz z wyposażeniem ul. Usługowa</t>
  </si>
  <si>
    <t>155.</t>
  </si>
  <si>
    <t>ogrodzenie terenu zbiornika retencyjno-infiltracyjnego ul. Usługowa</t>
  </si>
  <si>
    <t>156.</t>
  </si>
  <si>
    <t>157.</t>
  </si>
  <si>
    <t>158.</t>
  </si>
  <si>
    <t>Woliera dla tchórzofredek + wiata zielona klasa</t>
  </si>
  <si>
    <t>159.</t>
  </si>
  <si>
    <t>CMENTARZ KOMUNALNY - dom przedpogrzebowy wraz z infrastrukturą, ogrodzeniem, pakringiem, oświetleniem, ciągami pieszymi i pieszo-jezdnymi wraz z siecią wodociągową</t>
  </si>
  <si>
    <t>160.</t>
  </si>
  <si>
    <t>CMENTARZ KOMUNALNY - wyposażenie</t>
  </si>
  <si>
    <t xml:space="preserve"> MOPR wykaz mienia</t>
  </si>
  <si>
    <t xml:space="preserve"> MOPR opis mienia</t>
  </si>
  <si>
    <t>ZOJO wykaz mienia</t>
  </si>
  <si>
    <t>Wydział edukacji opis mienia</t>
  </si>
  <si>
    <t>Wydział edukacji wykaz mienia</t>
  </si>
  <si>
    <t xml:space="preserve"> DPS - wykaz i opis mienia</t>
  </si>
  <si>
    <t>Biuro Gospodarki Komunalnej  - wykaz i opis mienia</t>
  </si>
  <si>
    <r>
      <rPr>
        <b/>
        <i/>
        <sz val="11"/>
        <color rgb="FF313131"/>
        <rFont val="Calibri"/>
        <family val="2"/>
        <charset val="238"/>
        <scheme val="minor"/>
      </rPr>
      <t>LOKALIZACJA</t>
    </r>
  </si>
  <si>
    <r>
      <rPr>
        <b/>
        <i/>
        <sz val="11"/>
        <color rgb="FF313131"/>
        <rFont val="Calibri"/>
        <family val="2"/>
        <charset val="238"/>
        <scheme val="minor"/>
      </rPr>
      <t>KONSTRUKCJA BUDYNKU</t>
    </r>
  </si>
  <si>
    <r>
      <rPr>
        <b/>
        <i/>
        <sz val="11"/>
        <color rgb="FF313131"/>
        <rFont val="Calibri"/>
        <family val="2"/>
        <charset val="238"/>
        <scheme val="minor"/>
      </rPr>
      <t>ZABEZPIECZENIA P</t>
    </r>
    <r>
      <rPr>
        <b/>
        <i/>
        <sz val="11"/>
        <color rgb="FF4B4B4B"/>
        <rFont val="Calibri"/>
        <family val="2"/>
        <charset val="238"/>
        <scheme val="minor"/>
      </rPr>
      <t>.</t>
    </r>
    <r>
      <rPr>
        <b/>
        <i/>
        <sz val="11"/>
        <color rgb="FF313131"/>
        <rFont val="Calibri"/>
        <family val="2"/>
        <charset val="238"/>
        <scheme val="minor"/>
      </rPr>
      <t>POŻAROWE</t>
    </r>
  </si>
  <si>
    <r>
      <rPr>
        <b/>
        <i/>
        <sz val="11"/>
        <color rgb="FF313131"/>
        <rFont val="Calibri"/>
        <family val="2"/>
        <charset val="238"/>
        <scheme val="minor"/>
      </rPr>
      <t>ZABEZPIECZENIA P.KRADZIEŻOWE</t>
    </r>
  </si>
  <si>
    <r>
      <rPr>
        <b/>
        <i/>
        <sz val="11"/>
        <color rgb="FF313131"/>
        <rFont val="Calibri"/>
        <family val="2"/>
        <charset val="238"/>
        <scheme val="minor"/>
      </rPr>
      <t xml:space="preserve">STAN TECHNICZNY
/REMONTY </t>
    </r>
    <r>
      <rPr>
        <b/>
        <i/>
        <sz val="11"/>
        <color rgb="FF4B4B4B"/>
        <rFont val="Calibri"/>
        <family val="2"/>
        <charset val="238"/>
        <scheme val="minor"/>
      </rPr>
      <t xml:space="preserve">/ </t>
    </r>
    <r>
      <rPr>
        <b/>
        <i/>
        <sz val="11"/>
        <color rgb="FF313131"/>
        <rFont val="Calibri"/>
        <family val="2"/>
        <charset val="238"/>
        <scheme val="minor"/>
      </rPr>
      <t>ROK BUDOWY</t>
    </r>
  </si>
  <si>
    <r>
      <rPr>
        <b/>
        <i/>
        <sz val="11"/>
        <color rgb="FF282828"/>
        <rFont val="Calibri"/>
        <family val="2"/>
        <charset val="238"/>
        <scheme val="minor"/>
      </rPr>
      <t xml:space="preserve">Cmentarz Komunalny Leszno ul. Osiecka
</t>
    </r>
    <r>
      <rPr>
        <sz val="11"/>
        <color rgb="FF282828"/>
        <rFont val="Calibri"/>
        <family val="2"/>
        <charset val="238"/>
        <scheme val="minor"/>
      </rPr>
      <t>Dom Pogrzebowy 404</t>
    </r>
    <r>
      <rPr>
        <sz val="11"/>
        <color rgb="FF4D4D4D"/>
        <rFont val="Calibri"/>
        <family val="2"/>
        <charset val="238"/>
        <scheme val="minor"/>
      </rPr>
      <t>,30</t>
    </r>
    <r>
      <rPr>
        <sz val="11"/>
        <color rgb="FF282828"/>
        <rFont val="Calibri"/>
        <family val="2"/>
        <charset val="238"/>
        <scheme val="minor"/>
      </rPr>
      <t>m2 (pow</t>
    </r>
    <r>
      <rPr>
        <sz val="11"/>
        <color rgb="FF4D4D4D"/>
        <rFont val="Calibri"/>
        <family val="2"/>
        <charset val="238"/>
        <scheme val="minor"/>
      </rPr>
      <t xml:space="preserve">. </t>
    </r>
    <r>
      <rPr>
        <sz val="11"/>
        <color rgb="FF383838"/>
        <rFont val="Calibri"/>
        <family val="2"/>
        <charset val="238"/>
        <scheme val="minor"/>
      </rPr>
      <t xml:space="preserve">użytkowa 339,70 </t>
    </r>
    <r>
      <rPr>
        <sz val="11"/>
        <color rgb="FF282828"/>
        <rFont val="Calibri"/>
        <family val="2"/>
        <charset val="238"/>
        <scheme val="minor"/>
      </rPr>
      <t>m2)</t>
    </r>
  </si>
  <si>
    <r>
      <t xml:space="preserve">Konstrukcja stalowa - blachownice stalowe wspierające się na </t>
    </r>
    <r>
      <rPr>
        <sz val="11"/>
        <color rgb="FF383838"/>
        <rFont val="Calibri"/>
        <family val="2"/>
        <charset val="238"/>
        <scheme val="minor"/>
      </rPr>
      <t xml:space="preserve">oporach żelbetowych ischodzących się </t>
    </r>
    <r>
      <rPr>
        <sz val="11"/>
        <color rgb="FF4D4D4D"/>
        <rFont val="Calibri"/>
        <family val="2"/>
        <charset val="238"/>
        <scheme val="minor"/>
      </rPr>
      <t xml:space="preserve">na </t>
    </r>
    <r>
      <rPr>
        <sz val="11"/>
        <color rgb="FF383838"/>
        <rFont val="Calibri"/>
        <family val="2"/>
        <charset val="238"/>
        <scheme val="minor"/>
      </rPr>
      <t>górne</t>
    </r>
    <r>
      <rPr>
        <sz val="11"/>
        <color rgb="FF676767"/>
        <rFont val="Calibri"/>
        <family val="2"/>
        <charset val="238"/>
        <scheme val="minor"/>
      </rPr>
      <t xml:space="preserve">j </t>
    </r>
    <r>
      <rPr>
        <sz val="11"/>
        <color rgb="FF383838"/>
        <rFont val="Calibri"/>
        <family val="2"/>
        <charset val="238"/>
        <scheme val="minor"/>
      </rPr>
      <t>ob</t>
    </r>
    <r>
      <rPr>
        <sz val="11"/>
        <color rgb="FF676767"/>
        <rFont val="Calibri"/>
        <family val="2"/>
        <charset val="238"/>
        <scheme val="minor"/>
      </rPr>
      <t>r</t>
    </r>
    <r>
      <rPr>
        <sz val="11"/>
        <color rgb="FF383838"/>
        <rFont val="Calibri"/>
        <family val="2"/>
        <charset val="238"/>
        <scheme val="minor"/>
      </rPr>
      <t xml:space="preserve">ęczy zwieńczającej. </t>
    </r>
    <r>
      <rPr>
        <sz val="11"/>
        <color rgb="FF282828"/>
        <rFont val="Calibri"/>
        <family val="2"/>
        <charset val="238"/>
        <scheme val="minor"/>
      </rPr>
      <t xml:space="preserve">Kopula </t>
    </r>
    <r>
      <rPr>
        <sz val="11"/>
        <color rgb="FF383838"/>
        <rFont val="Calibri"/>
        <family val="2"/>
        <charset val="238"/>
        <scheme val="minor"/>
      </rPr>
      <t xml:space="preserve">stalowa - </t>
    </r>
    <r>
      <rPr>
        <sz val="11"/>
        <color rgb="FF282828"/>
        <rFont val="Calibri"/>
        <family val="2"/>
        <charset val="238"/>
        <scheme val="minor"/>
      </rPr>
      <t xml:space="preserve">dach </t>
    </r>
    <r>
      <rPr>
        <sz val="11"/>
        <color rgb="FF383838"/>
        <rFont val="Calibri"/>
        <family val="2"/>
        <charset val="238"/>
        <scheme val="minor"/>
      </rPr>
      <t xml:space="preserve">wsparta </t>
    </r>
    <r>
      <rPr>
        <sz val="11"/>
        <color rgb="FF282828"/>
        <rFont val="Calibri"/>
        <family val="2"/>
        <charset val="238"/>
        <scheme val="minor"/>
      </rPr>
      <t xml:space="preserve">na </t>
    </r>
    <r>
      <rPr>
        <sz val="11"/>
        <color rgb="FF383838"/>
        <rFont val="Calibri"/>
        <family val="2"/>
        <charset val="238"/>
        <scheme val="minor"/>
      </rPr>
      <t xml:space="preserve">pierścieniu stalowym. Dach </t>
    </r>
    <r>
      <rPr>
        <sz val="11"/>
        <color rgb="FF282828"/>
        <rFont val="Calibri"/>
        <family val="2"/>
        <charset val="238"/>
        <scheme val="minor"/>
      </rPr>
      <t xml:space="preserve">plaski </t>
    </r>
    <r>
      <rPr>
        <sz val="11"/>
        <color rgb="FF383838"/>
        <rFont val="Calibri"/>
        <family val="2"/>
        <charset val="238"/>
        <scheme val="minor"/>
      </rPr>
      <t>- belki stalowe oparte na pierśc</t>
    </r>
    <r>
      <rPr>
        <sz val="11"/>
        <color rgb="FF676767"/>
        <rFont val="Calibri"/>
        <family val="2"/>
        <charset val="238"/>
        <scheme val="minor"/>
      </rPr>
      <t>i</t>
    </r>
    <r>
      <rPr>
        <sz val="11"/>
        <color rgb="FF383838"/>
        <rFont val="Calibri"/>
        <family val="2"/>
        <charset val="238"/>
        <scheme val="minor"/>
      </rPr>
      <t>en</t>
    </r>
    <r>
      <rPr>
        <sz val="11"/>
        <color rgb="FF676767"/>
        <rFont val="Calibri"/>
        <family val="2"/>
        <charset val="238"/>
        <scheme val="minor"/>
      </rPr>
      <t>i</t>
    </r>
    <r>
      <rPr>
        <sz val="11"/>
        <color rgb="FF282828"/>
        <rFont val="Calibri"/>
        <family val="2"/>
        <charset val="238"/>
        <scheme val="minor"/>
      </rPr>
      <t xml:space="preserve">u </t>
    </r>
    <r>
      <rPr>
        <sz val="11"/>
        <color rgb="FF383838"/>
        <rFont val="Calibri"/>
        <family val="2"/>
        <charset val="238"/>
        <scheme val="minor"/>
      </rPr>
      <t xml:space="preserve">iścianie </t>
    </r>
    <r>
      <rPr>
        <sz val="11"/>
        <color rgb="FF282828"/>
        <rFont val="Calibri"/>
        <family val="2"/>
        <charset val="238"/>
        <scheme val="minor"/>
      </rPr>
      <t>murowanej</t>
    </r>
    <r>
      <rPr>
        <sz val="11"/>
        <color rgb="FF676767"/>
        <rFont val="Calibri"/>
        <family val="2"/>
        <charset val="238"/>
        <scheme val="minor"/>
      </rPr>
      <t>,</t>
    </r>
    <r>
      <rPr>
        <sz val="11"/>
        <color rgb="FF383838"/>
        <rFont val="Calibri"/>
        <family val="2"/>
        <charset val="238"/>
        <scheme val="minor"/>
      </rPr>
      <t xml:space="preserve">z </t>
    </r>
    <r>
      <rPr>
        <sz val="11"/>
        <color rgb="FF282828"/>
        <rFont val="Calibri"/>
        <family val="2"/>
        <charset val="238"/>
        <scheme val="minor"/>
      </rPr>
      <t xml:space="preserve">poszyciem </t>
    </r>
    <r>
      <rPr>
        <sz val="11"/>
        <color rgb="FF383838"/>
        <rFont val="Calibri"/>
        <family val="2"/>
        <charset val="238"/>
        <scheme val="minor"/>
      </rPr>
      <t xml:space="preserve">z </t>
    </r>
    <r>
      <rPr>
        <sz val="11"/>
        <color rgb="FF282828"/>
        <rFont val="Calibri"/>
        <family val="2"/>
        <charset val="238"/>
        <scheme val="minor"/>
      </rPr>
      <t>bla</t>
    </r>
    <r>
      <rPr>
        <sz val="11"/>
        <color rgb="FF4D4D4D"/>
        <rFont val="Calibri"/>
        <family val="2"/>
        <charset val="238"/>
        <scheme val="minor"/>
      </rPr>
      <t>c</t>
    </r>
    <r>
      <rPr>
        <sz val="11"/>
        <color rgb="FF282828"/>
        <rFont val="Calibri"/>
        <family val="2"/>
        <charset val="238"/>
        <scheme val="minor"/>
      </rPr>
      <t>hy tytanowo</t>
    </r>
    <r>
      <rPr>
        <sz val="11"/>
        <color rgb="FF4D4D4D"/>
        <rFont val="Calibri"/>
        <family val="2"/>
        <charset val="238"/>
        <scheme val="minor"/>
      </rPr>
      <t>-cy</t>
    </r>
    <r>
      <rPr>
        <sz val="11"/>
        <color rgb="FF282828"/>
        <rFont val="Calibri"/>
        <family val="2"/>
        <charset val="238"/>
        <scheme val="minor"/>
      </rPr>
      <t>nkowej</t>
    </r>
    <r>
      <rPr>
        <sz val="11"/>
        <color rgb="FF676767"/>
        <rFont val="Calibri"/>
        <family val="2"/>
        <charset val="238"/>
        <scheme val="minor"/>
      </rPr>
      <t>,</t>
    </r>
    <r>
      <rPr>
        <sz val="11"/>
        <color rgb="FF383838"/>
        <rFont val="Calibri"/>
        <family val="2"/>
        <charset val="238"/>
        <scheme val="minor"/>
      </rPr>
      <t xml:space="preserve">układanej na </t>
    </r>
    <r>
      <rPr>
        <sz val="11"/>
        <color rgb="FF282828"/>
        <rFont val="Calibri"/>
        <family val="2"/>
        <charset val="238"/>
        <scheme val="minor"/>
      </rPr>
      <t>pełnym deskowaniu</t>
    </r>
    <r>
      <rPr>
        <sz val="11"/>
        <color rgb="FF4D4D4D"/>
        <rFont val="Calibri"/>
        <family val="2"/>
        <charset val="238"/>
        <scheme val="minor"/>
      </rPr>
      <t>,</t>
    </r>
    <r>
      <rPr>
        <sz val="11"/>
        <color rgb="FF383838"/>
        <rFont val="Calibri"/>
        <family val="2"/>
        <charset val="238"/>
        <scheme val="minor"/>
      </rPr>
      <t>ocieplony wełna mineralną. Ściany murowane z ce1dv szczelinówki.</t>
    </r>
  </si>
  <si>
    <r>
      <rPr>
        <sz val="11"/>
        <color rgb="FF4D4D4D"/>
        <rFont val="Calibri"/>
        <family val="2"/>
        <charset val="238"/>
        <scheme val="minor"/>
      </rPr>
      <t>Gaś</t>
    </r>
    <r>
      <rPr>
        <sz val="11"/>
        <color rgb="FF282828"/>
        <rFont val="Calibri"/>
        <family val="2"/>
        <charset val="238"/>
        <scheme val="minor"/>
      </rPr>
      <t>n</t>
    </r>
    <r>
      <rPr>
        <sz val="11"/>
        <color rgb="FF4D4D4D"/>
        <rFont val="Calibri"/>
        <family val="2"/>
        <charset val="238"/>
        <scheme val="minor"/>
      </rPr>
      <t xml:space="preserve">ice, </t>
    </r>
    <r>
      <rPr>
        <sz val="11"/>
        <color rgb="FF282828"/>
        <rFont val="Calibri"/>
        <family val="2"/>
        <charset val="238"/>
        <scheme val="minor"/>
      </rPr>
      <t>h</t>
    </r>
    <r>
      <rPr>
        <sz val="11"/>
        <color rgb="FF4D4D4D"/>
        <rFont val="Calibri"/>
        <family val="2"/>
        <charset val="238"/>
        <scheme val="minor"/>
      </rPr>
      <t>ydran</t>
    </r>
    <r>
      <rPr>
        <sz val="11"/>
        <color rgb="FF676767"/>
        <rFont val="Calibri"/>
        <family val="2"/>
        <charset val="238"/>
        <scheme val="minor"/>
      </rPr>
      <t xml:space="preserve">t </t>
    </r>
    <r>
      <rPr>
        <sz val="11"/>
        <color rgb="FF383838"/>
        <rFont val="Calibri"/>
        <family val="2"/>
        <charset val="238"/>
        <scheme val="minor"/>
      </rPr>
      <t xml:space="preserve">przeciwpożarowy </t>
    </r>
    <r>
      <rPr>
        <sz val="11"/>
        <color rgb="FF676767"/>
        <rFont val="Calibri"/>
        <family val="2"/>
        <charset val="238"/>
        <scheme val="minor"/>
      </rPr>
      <t>z</t>
    </r>
    <r>
      <rPr>
        <sz val="11"/>
        <color rgb="FF383838"/>
        <rFont val="Calibri"/>
        <family val="2"/>
        <charset val="238"/>
        <scheme val="minor"/>
      </rPr>
      <t>ewnętrzny</t>
    </r>
    <r>
      <rPr>
        <sz val="11"/>
        <color rgb="FF676767"/>
        <rFont val="Calibri"/>
        <family val="2"/>
        <charset val="238"/>
        <scheme val="minor"/>
      </rPr>
      <t>,</t>
    </r>
    <r>
      <rPr>
        <sz val="11"/>
        <color rgb="FF383838"/>
        <rFont val="Calibri"/>
        <family val="2"/>
        <charset val="238"/>
        <scheme val="minor"/>
      </rPr>
      <t>hydrant przeciwpożarowy wewnętrzny</t>
    </r>
  </si>
  <si>
    <r>
      <rPr>
        <sz val="11"/>
        <color rgb="FF383838"/>
        <rFont val="Calibri"/>
        <family val="2"/>
        <charset val="238"/>
        <scheme val="minor"/>
      </rPr>
      <t xml:space="preserve">Alarm z wywołaniem </t>
    </r>
    <r>
      <rPr>
        <sz val="11"/>
        <color rgb="FF4D4D4D"/>
        <rFont val="Calibri"/>
        <family val="2"/>
        <charset val="238"/>
        <scheme val="minor"/>
      </rPr>
      <t xml:space="preserve">na </t>
    </r>
    <r>
      <rPr>
        <sz val="11"/>
        <color rgb="FF383838"/>
        <rFont val="Calibri"/>
        <family val="2"/>
        <charset val="238"/>
        <scheme val="minor"/>
      </rPr>
      <t>miejscu</t>
    </r>
    <r>
      <rPr>
        <sz val="11"/>
        <color rgb="FF676767"/>
        <rFont val="Calibri"/>
        <family val="2"/>
        <charset val="238"/>
        <scheme val="minor"/>
      </rPr>
      <t>,</t>
    </r>
    <r>
      <rPr>
        <sz val="11"/>
        <color rgb="FF383838"/>
        <rFont val="Calibri"/>
        <family val="2"/>
        <charset val="238"/>
        <scheme val="minor"/>
      </rPr>
      <t xml:space="preserve">drzwi wejściowe zamykane na zamk </t>
    </r>
    <r>
      <rPr>
        <sz val="11"/>
        <color rgb="FF676767"/>
        <rFont val="Calibri"/>
        <family val="2"/>
        <charset val="238"/>
        <scheme val="minor"/>
      </rPr>
      <t>i</t>
    </r>
  </si>
  <si>
    <r>
      <rPr>
        <sz val="11"/>
        <color rgb="FF383838"/>
        <rFont val="Calibri"/>
        <family val="2"/>
        <charset val="238"/>
        <scheme val="minor"/>
      </rPr>
      <t>Dobry</t>
    </r>
    <r>
      <rPr>
        <sz val="11"/>
        <color rgb="FF676767"/>
        <rFont val="Calibri"/>
        <family val="2"/>
        <charset val="238"/>
        <scheme val="minor"/>
      </rPr>
      <t>,</t>
    </r>
    <r>
      <rPr>
        <sz val="11"/>
        <color rgb="FF383838"/>
        <rFont val="Calibri"/>
        <family val="2"/>
        <charset val="238"/>
        <scheme val="minor"/>
      </rPr>
      <t xml:space="preserve">drobne </t>
    </r>
    <r>
      <rPr>
        <sz val="11"/>
        <color rgb="FF4D4D4D"/>
        <rFont val="Calibri"/>
        <family val="2"/>
        <charset val="238"/>
        <scheme val="minor"/>
      </rPr>
      <t>re</t>
    </r>
    <r>
      <rPr>
        <sz val="11"/>
        <color rgb="FF676767"/>
        <rFont val="Calibri"/>
        <family val="2"/>
        <charset val="238"/>
        <scheme val="minor"/>
      </rPr>
      <t>m</t>
    </r>
    <r>
      <rPr>
        <sz val="11"/>
        <color rgb="FF4D4D4D"/>
        <rFont val="Calibri"/>
        <family val="2"/>
        <charset val="238"/>
        <scheme val="minor"/>
      </rPr>
      <t>ont</t>
    </r>
    <r>
      <rPr>
        <sz val="11"/>
        <color rgb="FF676767"/>
        <rFont val="Calibri"/>
        <family val="2"/>
        <charset val="238"/>
        <scheme val="minor"/>
      </rPr>
      <t>y g</t>
    </r>
    <r>
      <rPr>
        <sz val="11"/>
        <color rgb="FF4D4D4D"/>
        <rFont val="Calibri"/>
        <family val="2"/>
        <charset val="238"/>
        <scheme val="minor"/>
      </rPr>
      <t>warancy</t>
    </r>
    <r>
      <rPr>
        <sz val="11"/>
        <color rgb="FF676767"/>
        <rFont val="Calibri"/>
        <family val="2"/>
        <charset val="238"/>
        <scheme val="minor"/>
      </rPr>
      <t>j</t>
    </r>
    <r>
      <rPr>
        <sz val="11"/>
        <color rgb="FF4D4D4D"/>
        <rFont val="Calibri"/>
        <family val="2"/>
        <charset val="238"/>
        <scheme val="minor"/>
      </rPr>
      <t>ne</t>
    </r>
    <r>
      <rPr>
        <sz val="11"/>
        <color rgb="FF676767"/>
        <rFont val="Calibri"/>
        <family val="2"/>
        <charset val="238"/>
        <scheme val="minor"/>
      </rPr>
      <t>,</t>
    </r>
    <r>
      <rPr>
        <sz val="11"/>
        <color rgb="FF383838"/>
        <rFont val="Calibri"/>
        <family val="2"/>
        <charset val="238"/>
        <scheme val="minor"/>
      </rPr>
      <t>ro</t>
    </r>
    <r>
      <rPr>
        <sz val="11"/>
        <color rgb="FF676767"/>
        <rFont val="Calibri"/>
        <family val="2"/>
        <charset val="238"/>
        <scheme val="minor"/>
      </rPr>
      <t xml:space="preserve">k </t>
    </r>
    <r>
      <rPr>
        <sz val="11"/>
        <color rgb="FF4D4D4D"/>
        <rFont val="Calibri"/>
        <family val="2"/>
        <charset val="238"/>
        <scheme val="minor"/>
      </rPr>
      <t xml:space="preserve">budowy </t>
    </r>
    <r>
      <rPr>
        <sz val="11"/>
        <color rgb="FF383838"/>
        <rFont val="Calibri"/>
        <family val="2"/>
        <charset val="238"/>
        <scheme val="minor"/>
      </rPr>
      <t>2008</t>
    </r>
    <r>
      <rPr>
        <sz val="11"/>
        <color rgb="FF676767"/>
        <rFont val="Calibri"/>
        <family val="2"/>
        <charset val="238"/>
        <scheme val="minor"/>
      </rPr>
      <t>,</t>
    </r>
    <r>
      <rPr>
        <sz val="11"/>
        <color rgb="FF4D4D4D"/>
        <rFont val="Calibri"/>
        <family val="2"/>
        <charset val="238"/>
        <scheme val="minor"/>
      </rPr>
      <t xml:space="preserve">część </t>
    </r>
    <r>
      <rPr>
        <sz val="11"/>
        <color rgb="FF676767"/>
        <rFont val="Calibri"/>
        <family val="2"/>
        <charset val="238"/>
        <scheme val="minor"/>
      </rPr>
      <t>k</t>
    </r>
    <r>
      <rPr>
        <sz val="11"/>
        <color rgb="FF383838"/>
        <rFont val="Calibri"/>
        <family val="2"/>
        <charset val="238"/>
        <scheme val="minor"/>
      </rPr>
      <t>onstru</t>
    </r>
    <r>
      <rPr>
        <sz val="11"/>
        <color rgb="FF676767"/>
        <rFont val="Calibri"/>
        <family val="2"/>
        <charset val="238"/>
        <scheme val="minor"/>
      </rPr>
      <t>k</t>
    </r>
    <r>
      <rPr>
        <sz val="11"/>
        <color rgb="FF4D4D4D"/>
        <rFont val="Calibri"/>
        <family val="2"/>
        <charset val="238"/>
        <scheme val="minor"/>
      </rPr>
      <t>c</t>
    </r>
    <r>
      <rPr>
        <sz val="11"/>
        <color rgb="FF828282"/>
        <rFont val="Calibri"/>
        <family val="2"/>
        <charset val="238"/>
        <scheme val="minor"/>
      </rPr>
      <t xml:space="preserve">ji </t>
    </r>
    <r>
      <rPr>
        <sz val="11"/>
        <color rgb="FF4D4D4D"/>
        <rFont val="Calibri"/>
        <family val="2"/>
        <charset val="238"/>
        <scheme val="minor"/>
      </rPr>
      <t>s</t>
    </r>
    <r>
      <rPr>
        <sz val="11"/>
        <color rgb="FF282828"/>
        <rFont val="Calibri"/>
        <family val="2"/>
        <charset val="238"/>
        <scheme val="minor"/>
      </rPr>
      <t>ta</t>
    </r>
    <r>
      <rPr>
        <sz val="11"/>
        <color rgb="FF4D4D4D"/>
        <rFont val="Calibri"/>
        <family val="2"/>
        <charset val="238"/>
        <scheme val="minor"/>
      </rPr>
      <t xml:space="preserve">lowej </t>
    </r>
    <r>
      <rPr>
        <sz val="11"/>
        <color rgb="FF383838"/>
        <rFont val="Calibri"/>
        <family val="2"/>
        <charset val="238"/>
        <scheme val="minor"/>
      </rPr>
      <t xml:space="preserve">z roku </t>
    </r>
    <r>
      <rPr>
        <sz val="11"/>
        <color rgb="FF676767"/>
        <rFont val="Calibri"/>
        <family val="2"/>
        <charset val="238"/>
        <scheme val="minor"/>
      </rPr>
      <t>o</t>
    </r>
    <r>
      <rPr>
        <sz val="11"/>
        <color rgb="FF4D4D4D"/>
        <rFont val="Calibri"/>
        <family val="2"/>
        <charset val="238"/>
        <scheme val="minor"/>
      </rPr>
      <t>koło 1983</t>
    </r>
  </si>
  <si>
    <t>RAZEM BGK</t>
  </si>
  <si>
    <t>budynki, budowle (B) /wyposażenie (W)</t>
  </si>
  <si>
    <t>B</t>
  </si>
  <si>
    <t>W</t>
  </si>
  <si>
    <t>BUDYNKI, BUDOWLE</t>
  </si>
  <si>
    <t>WYPOSAŻENIE</t>
  </si>
  <si>
    <t>ujęto w BGK</t>
  </si>
  <si>
    <r>
      <t xml:space="preserve">Dot. </t>
    </r>
    <r>
      <rPr>
        <u/>
        <sz val="11"/>
        <color theme="1"/>
        <rFont val="Calibri"/>
        <family val="2"/>
        <charset val="238"/>
        <scheme val="minor"/>
      </rPr>
      <t>Zestawienia mienia Leszno ul. Gronowska 56  (Remiza OSP Leszno-Gronowo)</t>
    </r>
  </si>
  <si>
    <t xml:space="preserve">        ( w związku z planowanym ubezpieczeniem na rok 2021)</t>
  </si>
  <si>
    <t>LOKALIZACJA</t>
  </si>
  <si>
    <t>KONSTRUKCJA BUDYNKU</t>
  </si>
  <si>
    <t>ZABEZPIECZENIA P.POŻ.</t>
  </si>
  <si>
    <t>ZABEZPIECZENIA P.KRADZIEŻOWE</t>
  </si>
  <si>
    <t>STAN TECHNICZNY/REMONTY</t>
  </si>
  <si>
    <t>Leszno</t>
  </si>
  <si>
    <t>ul. Gronowska 56</t>
  </si>
  <si>
    <r>
      <t>Rok budowy</t>
    </r>
    <r>
      <rPr>
        <sz val="10"/>
        <color theme="1"/>
        <rFont val="Calibri"/>
        <family val="2"/>
        <charset val="238"/>
        <scheme val="minor"/>
      </rPr>
      <t xml:space="preserve"> : 1991-2001</t>
    </r>
  </si>
  <si>
    <t>Powierzchnia zabudowy :</t>
  </si>
  <si>
    <t>233,60 m2</t>
  </si>
  <si>
    <r>
      <t>Konstrukcja ścian:</t>
    </r>
    <r>
      <rPr>
        <sz val="10"/>
        <color theme="1"/>
        <rFont val="Calibri"/>
        <family val="2"/>
        <charset val="238"/>
        <scheme val="minor"/>
      </rPr>
      <t xml:space="preserve"> murowana-beton</t>
    </r>
  </si>
  <si>
    <r>
      <t xml:space="preserve"> </t>
    </r>
    <r>
      <rPr>
        <u/>
        <sz val="10"/>
        <color theme="1"/>
        <rFont val="Calibri"/>
        <family val="2"/>
        <charset val="238"/>
        <scheme val="minor"/>
      </rPr>
      <t>Konstrukcja dachu</t>
    </r>
    <r>
      <rPr>
        <sz val="10"/>
        <color theme="1"/>
        <rFont val="Calibri"/>
        <family val="2"/>
        <charset val="238"/>
        <scheme val="minor"/>
      </rPr>
      <t xml:space="preserve"> :betonowa tylko</t>
    </r>
  </si>
  <si>
    <t>nad garażem od strony ul. Gronowskiej drewniana.</t>
  </si>
  <si>
    <r>
      <t>Pokrycie dachu</t>
    </r>
    <r>
      <rPr>
        <sz val="10"/>
        <color theme="1"/>
        <rFont val="Calibri"/>
        <family val="2"/>
        <charset val="238"/>
        <scheme val="minor"/>
      </rPr>
      <t xml:space="preserve"> : papa</t>
    </r>
  </si>
  <si>
    <t>Gaśnice  (OSP na miejscu)</t>
  </si>
  <si>
    <t>-kraty w oknach,</t>
  </si>
  <si>
    <t>-wejście do remizy drzwi posiadające 2 zamki oraz 2 bramy zamykane od środka z tyłu remizy.</t>
  </si>
  <si>
    <t>-brak stałego dozoru, ciągły dyżur Naczelnika OSP pod telefonem.</t>
  </si>
  <si>
    <t>-brak alarmów (w planie  zakup i montaż kamer z rejestratorem)</t>
  </si>
  <si>
    <r>
      <t>Dobry</t>
    </r>
    <r>
      <rPr>
        <sz val="10"/>
        <color theme="1"/>
        <rFont val="Calibri"/>
        <family val="2"/>
        <charset val="238"/>
        <scheme val="minor"/>
      </rPr>
      <t xml:space="preserve">. </t>
    </r>
  </si>
  <si>
    <t>W 2012 roku przeprowadzono remont Remizy i parkingu.</t>
  </si>
  <si>
    <t>W 2016 roku dokonano modernizacji Remizy poprzez remont elewacji, pokrycia dachowego i instalacji odgromowej.</t>
  </si>
  <si>
    <t>RAZEM WZKiB</t>
  </si>
  <si>
    <t>ujęto w WZKiB</t>
  </si>
  <si>
    <t>64-100 Leszno Niepodległości 27C</t>
  </si>
  <si>
    <t>Maszyny, urządzenia, wyposażenie w tym sieci komputerowe</t>
  </si>
  <si>
    <t xml:space="preserve">Wyposażenie mniejszej wartości </t>
  </si>
  <si>
    <t>Wartość mienia nowych parków</t>
  </si>
  <si>
    <t>Mała Architektura</t>
  </si>
  <si>
    <t>Nawierzchnie</t>
  </si>
  <si>
    <t>Oświetlenie</t>
  </si>
  <si>
    <t>Nawadnianie</t>
  </si>
  <si>
    <t>Boisko z infrastrukturą</t>
  </si>
  <si>
    <t xml:space="preserve">Park Jonstona </t>
  </si>
  <si>
    <t>Park Kordeckiego</t>
  </si>
  <si>
    <t>SUMA</t>
  </si>
  <si>
    <t>SZALETY - WARTOŚC MIENIA</t>
  </si>
  <si>
    <t>Rynek</t>
  </si>
  <si>
    <t>Nowy Rynek</t>
  </si>
  <si>
    <t>161.</t>
  </si>
  <si>
    <t>162.</t>
  </si>
  <si>
    <t>163.</t>
  </si>
  <si>
    <t>165.</t>
  </si>
  <si>
    <t>166.</t>
  </si>
  <si>
    <t>Szalety Rynek</t>
  </si>
  <si>
    <t>Szalety Nowy Rynek</t>
  </si>
  <si>
    <t>RAZEM ŚDS</t>
  </si>
  <si>
    <t>UM</t>
  </si>
  <si>
    <r>
      <rPr>
        <b/>
        <i/>
        <sz val="11"/>
        <color rgb="FF313131"/>
        <rFont val="Calibri"/>
        <family val="2"/>
        <charset val="238"/>
        <scheme val="minor"/>
      </rPr>
      <t xml:space="preserve">Leszno, </t>
    </r>
    <r>
      <rPr>
        <i/>
        <sz val="11"/>
        <color rgb="FF313131"/>
        <rFont val="Calibri"/>
        <family val="2"/>
        <charset val="238"/>
        <scheme val="minor"/>
      </rPr>
      <t>ul</t>
    </r>
    <r>
      <rPr>
        <i/>
        <sz val="11"/>
        <color rgb="FF4B4B4B"/>
        <rFont val="Calibri"/>
        <family val="2"/>
        <charset val="238"/>
        <scheme val="minor"/>
      </rPr>
      <t>.</t>
    </r>
    <r>
      <rPr>
        <b/>
        <i/>
        <sz val="11"/>
        <color rgb="FF313131"/>
        <rFont val="Calibri"/>
        <family val="2"/>
        <charset val="238"/>
        <scheme val="minor"/>
      </rPr>
      <t>Karasia 15
I.Budynek administracyjny pow.
1200 m2</t>
    </r>
  </si>
  <si>
    <r>
      <rPr>
        <sz val="11"/>
        <color rgb="FF313131"/>
        <rFont val="Calibri"/>
        <family val="2"/>
        <charset val="238"/>
        <scheme val="minor"/>
      </rPr>
      <t>Konstrukcja mieszana. Układ ścian nośnych poprzeczn</t>
    </r>
    <r>
      <rPr>
        <sz val="11"/>
        <color rgb="FF4B4B4B"/>
        <rFont val="Calibri"/>
        <family val="2"/>
        <charset val="238"/>
        <scheme val="minor"/>
      </rPr>
      <t xml:space="preserve">y. </t>
    </r>
    <r>
      <rPr>
        <sz val="11"/>
        <color rgb="FF313131"/>
        <rFont val="Calibri"/>
        <family val="2"/>
        <charset val="238"/>
        <scheme val="minor"/>
      </rPr>
      <t>Ścian</t>
    </r>
    <r>
      <rPr>
        <sz val="11"/>
        <color rgb="FF4B4B4B"/>
        <rFont val="Calibri"/>
        <family val="2"/>
        <charset val="238"/>
        <scheme val="minor"/>
      </rPr>
      <t xml:space="preserve">y </t>
    </r>
    <r>
      <rPr>
        <sz val="11"/>
        <color rgb="FF313131"/>
        <rFont val="Calibri"/>
        <family val="2"/>
        <charset val="238"/>
        <scheme val="minor"/>
      </rPr>
      <t>nośne</t>
    </r>
    <r>
      <rPr>
        <sz val="11"/>
        <color rgb="FF4B4B4B"/>
        <rFont val="Calibri"/>
        <family val="2"/>
        <charset val="238"/>
        <scheme val="minor"/>
      </rPr>
      <t xml:space="preserve">: </t>
    </r>
    <r>
      <rPr>
        <sz val="11"/>
        <color rgb="FF313131"/>
        <rFont val="Calibri"/>
        <family val="2"/>
        <charset val="238"/>
        <scheme val="minor"/>
      </rPr>
      <t>piwni</t>
    </r>
    <r>
      <rPr>
        <sz val="11"/>
        <color rgb="FF4B4B4B"/>
        <rFont val="Calibri"/>
        <family val="2"/>
        <charset val="238"/>
        <scheme val="minor"/>
      </rPr>
      <t>c</t>
    </r>
    <r>
      <rPr>
        <sz val="11"/>
        <color rgb="FF313131"/>
        <rFont val="Calibri"/>
        <family val="2"/>
        <charset val="238"/>
        <scheme val="minor"/>
      </rPr>
      <t>a-beton</t>
    </r>
    <r>
      <rPr>
        <sz val="11"/>
        <color rgb="FF4B4B4B"/>
        <rFont val="Calibri"/>
        <family val="2"/>
        <charset val="238"/>
        <scheme val="minor"/>
      </rPr>
      <t xml:space="preserve">, </t>
    </r>
    <r>
      <rPr>
        <sz val="11"/>
        <color rgb="FF313131"/>
        <rFont val="Calibri"/>
        <family val="2"/>
        <charset val="238"/>
        <scheme val="minor"/>
      </rPr>
      <t xml:space="preserve">pozostałe-bloki </t>
    </r>
    <r>
      <rPr>
        <sz val="11"/>
        <color rgb="FF4B4B4B"/>
        <rFont val="Calibri"/>
        <family val="2"/>
        <charset val="238"/>
        <scheme val="minor"/>
      </rPr>
      <t>k</t>
    </r>
    <r>
      <rPr>
        <sz val="11"/>
        <color rgb="FF313131"/>
        <rFont val="Calibri"/>
        <family val="2"/>
        <charset val="238"/>
        <scheme val="minor"/>
      </rPr>
      <t>anałowe</t>
    </r>
    <r>
      <rPr>
        <sz val="11"/>
        <color rgb="FF4B4B4B"/>
        <rFont val="Calibri"/>
        <family val="2"/>
        <charset val="238"/>
        <scheme val="minor"/>
      </rPr>
      <t>+</t>
    </r>
    <r>
      <rPr>
        <sz val="11"/>
        <color rgb="FF313131"/>
        <rFont val="Calibri"/>
        <family val="2"/>
        <charset val="238"/>
        <scheme val="minor"/>
      </rPr>
      <t>ceg</t>
    </r>
    <r>
      <rPr>
        <sz val="11"/>
        <color rgb="FF4B4B4B"/>
        <rFont val="Calibri"/>
        <family val="2"/>
        <charset val="238"/>
        <scheme val="minor"/>
      </rPr>
      <t>l</t>
    </r>
    <r>
      <rPr>
        <sz val="11"/>
        <color rgb="FF313131"/>
        <rFont val="Calibri"/>
        <family val="2"/>
        <charset val="238"/>
        <scheme val="minor"/>
      </rPr>
      <t>a pe</t>
    </r>
    <r>
      <rPr>
        <sz val="11"/>
        <color rgb="FF4B4B4B"/>
        <rFont val="Calibri"/>
        <family val="2"/>
        <charset val="238"/>
        <scheme val="minor"/>
      </rPr>
      <t>ł</t>
    </r>
    <r>
      <rPr>
        <sz val="11"/>
        <color rgb="FF313131"/>
        <rFont val="Calibri"/>
        <family val="2"/>
        <charset val="238"/>
        <scheme val="minor"/>
      </rPr>
      <t>na. Ściany osłonowe wykonane z gazobetonu. Stropy: A</t>
    </r>
    <r>
      <rPr>
        <sz val="11"/>
        <color rgb="FF4B4B4B"/>
        <rFont val="Calibri"/>
        <family val="2"/>
        <charset val="238"/>
        <scheme val="minor"/>
      </rPr>
      <t>k</t>
    </r>
    <r>
      <rPr>
        <sz val="11"/>
        <color rgb="FF313131"/>
        <rFont val="Calibri"/>
        <family val="2"/>
        <charset val="238"/>
        <scheme val="minor"/>
      </rPr>
      <t>e</t>
    </r>
    <r>
      <rPr>
        <sz val="11"/>
        <color rgb="FF4B4B4B"/>
        <rFont val="Calibri"/>
        <family val="2"/>
        <charset val="238"/>
        <scheme val="minor"/>
      </rPr>
      <t>r</t>
    </r>
    <r>
      <rPr>
        <sz val="11"/>
        <color rgb="FF313131"/>
        <rFont val="Calibri"/>
        <family val="2"/>
        <charset val="238"/>
        <scheme val="minor"/>
      </rPr>
      <t xml:space="preserve">man </t>
    </r>
    <r>
      <rPr>
        <sz val="11"/>
        <color rgb="FF646464"/>
        <rFont val="Calibri"/>
        <family val="2"/>
        <charset val="238"/>
        <scheme val="minor"/>
      </rPr>
      <t>i</t>
    </r>
    <r>
      <rPr>
        <sz val="11"/>
        <color rgb="FF313131"/>
        <rFont val="Calibri"/>
        <family val="2"/>
        <charset val="238"/>
        <scheme val="minor"/>
      </rPr>
      <t>płyty kanałowe. Klatki schodowe</t>
    </r>
    <r>
      <rPr>
        <sz val="11"/>
        <color rgb="FF4B4B4B"/>
        <rFont val="Calibri"/>
        <family val="2"/>
        <charset val="238"/>
        <scheme val="minor"/>
      </rPr>
      <t xml:space="preserve">: </t>
    </r>
    <r>
      <rPr>
        <sz val="11"/>
        <color rgb="FF313131"/>
        <rFont val="Calibri"/>
        <family val="2"/>
        <charset val="238"/>
        <scheme val="minor"/>
      </rPr>
      <t xml:space="preserve">żelbetonowe </t>
    </r>
    <r>
      <rPr>
        <sz val="11"/>
        <color rgb="FF4B4B4B"/>
        <rFont val="Calibri"/>
        <family val="2"/>
        <charset val="238"/>
        <scheme val="minor"/>
      </rPr>
      <t>m</t>
    </r>
    <r>
      <rPr>
        <sz val="11"/>
        <color rgb="FF313131"/>
        <rFont val="Calibri"/>
        <family val="2"/>
        <charset val="238"/>
        <scheme val="minor"/>
      </rPr>
      <t>on</t>
    </r>
    <r>
      <rPr>
        <sz val="11"/>
        <color rgb="FF4B4B4B"/>
        <rFont val="Calibri"/>
        <family val="2"/>
        <charset val="238"/>
        <scheme val="minor"/>
      </rPr>
      <t>oli</t>
    </r>
    <r>
      <rPr>
        <sz val="11"/>
        <color rgb="FF313131"/>
        <rFont val="Calibri"/>
        <family val="2"/>
        <charset val="238"/>
        <scheme val="minor"/>
      </rPr>
      <t>tyc</t>
    </r>
    <r>
      <rPr>
        <sz val="11"/>
        <color rgb="FF4B4B4B"/>
        <rFont val="Calibri"/>
        <family val="2"/>
        <charset val="238"/>
        <scheme val="minor"/>
      </rPr>
      <t>zn</t>
    </r>
    <r>
      <rPr>
        <sz val="11"/>
        <color rgb="FF313131"/>
        <rFont val="Calibri"/>
        <family val="2"/>
        <charset val="238"/>
        <scheme val="minor"/>
      </rPr>
      <t>e</t>
    </r>
    <r>
      <rPr>
        <sz val="11"/>
        <color rgb="FF4B4B4B"/>
        <rFont val="Calibri"/>
        <family val="2"/>
        <charset val="238"/>
        <scheme val="minor"/>
      </rPr>
      <t xml:space="preserve">.
</t>
    </r>
    <r>
      <rPr>
        <sz val="11"/>
        <color rgb="FF313131"/>
        <rFont val="Calibri"/>
        <family val="2"/>
        <charset val="238"/>
        <scheme val="minor"/>
      </rPr>
      <t>Fundamenty: że</t>
    </r>
    <r>
      <rPr>
        <sz val="11"/>
        <color rgb="FF4B4B4B"/>
        <rFont val="Calibri"/>
        <family val="2"/>
        <charset val="238"/>
        <scheme val="minor"/>
      </rPr>
      <t>l</t>
    </r>
    <r>
      <rPr>
        <sz val="11"/>
        <color rgb="FF313131"/>
        <rFont val="Calibri"/>
        <family val="2"/>
        <charset val="238"/>
        <scheme val="minor"/>
      </rPr>
      <t>betonowe</t>
    </r>
    <r>
      <rPr>
        <sz val="11"/>
        <color rgb="FF4B4B4B"/>
        <rFont val="Calibri"/>
        <family val="2"/>
        <charset val="238"/>
        <scheme val="minor"/>
      </rPr>
      <t xml:space="preserve">. </t>
    </r>
    <r>
      <rPr>
        <sz val="11"/>
        <color rgb="FF313131"/>
        <rFont val="Calibri"/>
        <family val="2"/>
        <charset val="238"/>
        <scheme val="minor"/>
      </rPr>
      <t>Dach</t>
    </r>
    <r>
      <rPr>
        <sz val="11"/>
        <color rgb="FF4B4B4B"/>
        <rFont val="Calibri"/>
        <family val="2"/>
        <charset val="238"/>
        <scheme val="minor"/>
      </rPr>
      <t xml:space="preserve">: </t>
    </r>
    <r>
      <rPr>
        <sz val="11"/>
        <color rgb="FF313131"/>
        <rFont val="Calibri"/>
        <family val="2"/>
        <charset val="238"/>
        <scheme val="minor"/>
      </rPr>
      <t>płyty k</t>
    </r>
    <r>
      <rPr>
        <sz val="11"/>
        <color rgb="FF4B4B4B"/>
        <rFont val="Calibri"/>
        <family val="2"/>
        <charset val="238"/>
        <scheme val="minor"/>
      </rPr>
      <t>o</t>
    </r>
    <r>
      <rPr>
        <sz val="11"/>
        <color rgb="FF313131"/>
        <rFont val="Calibri"/>
        <family val="2"/>
        <charset val="238"/>
        <scheme val="minor"/>
      </rPr>
      <t xml:space="preserve">rytkowe </t>
    </r>
    <r>
      <rPr>
        <sz val="11"/>
        <color rgb="FF4B4B4B"/>
        <rFont val="Calibri"/>
        <family val="2"/>
        <charset val="238"/>
        <scheme val="minor"/>
      </rPr>
      <t>n</t>
    </r>
    <r>
      <rPr>
        <sz val="11"/>
        <color rgb="FF313131"/>
        <rFont val="Calibri"/>
        <family val="2"/>
        <charset val="238"/>
        <scheme val="minor"/>
      </rPr>
      <t xml:space="preserve">a </t>
    </r>
    <r>
      <rPr>
        <sz val="11"/>
        <color rgb="FF4B4B4B"/>
        <rFont val="Calibri"/>
        <family val="2"/>
        <charset val="238"/>
        <scheme val="minor"/>
      </rPr>
      <t>ś</t>
    </r>
    <r>
      <rPr>
        <sz val="11"/>
        <color rgb="FF313131"/>
        <rFont val="Calibri"/>
        <family val="2"/>
        <charset val="238"/>
        <scheme val="minor"/>
      </rPr>
      <t>c</t>
    </r>
    <r>
      <rPr>
        <sz val="11"/>
        <color rgb="FF4B4B4B"/>
        <rFont val="Calibri"/>
        <family val="2"/>
        <charset val="238"/>
        <scheme val="minor"/>
      </rPr>
      <t>i</t>
    </r>
    <r>
      <rPr>
        <sz val="11"/>
        <color rgb="FF313131"/>
        <rFont val="Calibri"/>
        <family val="2"/>
        <charset val="238"/>
        <scheme val="minor"/>
      </rPr>
      <t>ankac</t>
    </r>
    <r>
      <rPr>
        <sz val="11"/>
        <color rgb="FF4B4B4B"/>
        <rFont val="Calibri"/>
        <family val="2"/>
        <charset val="238"/>
        <scheme val="minor"/>
      </rPr>
      <t xml:space="preserve">h </t>
    </r>
    <r>
      <rPr>
        <sz val="11"/>
        <color rgb="FF313131"/>
        <rFont val="Calibri"/>
        <family val="2"/>
        <charset val="238"/>
        <scheme val="minor"/>
      </rPr>
      <t>ażurowych z cegły dziurawki. Pokrycie da</t>
    </r>
    <r>
      <rPr>
        <sz val="11"/>
        <color rgb="FF4B4B4B"/>
        <rFont val="Calibri"/>
        <family val="2"/>
        <charset val="238"/>
        <scheme val="minor"/>
      </rPr>
      <t>c</t>
    </r>
    <r>
      <rPr>
        <sz val="11"/>
        <color rgb="FF313131"/>
        <rFont val="Calibri"/>
        <family val="2"/>
        <charset val="238"/>
        <scheme val="minor"/>
      </rPr>
      <t>h</t>
    </r>
    <r>
      <rPr>
        <sz val="11"/>
        <color rgb="FF4B4B4B"/>
        <rFont val="Calibri"/>
        <family val="2"/>
        <charset val="238"/>
        <scheme val="minor"/>
      </rPr>
      <t>u</t>
    </r>
    <r>
      <rPr>
        <sz val="11"/>
        <color rgb="FF313131"/>
        <rFont val="Calibri"/>
        <family val="2"/>
        <charset val="238"/>
        <scheme val="minor"/>
      </rPr>
      <t xml:space="preserve">: papa asfaltowa </t>
    </r>
    <r>
      <rPr>
        <sz val="11"/>
        <color rgb="FF4B4B4B"/>
        <rFont val="Calibri"/>
        <family val="2"/>
        <charset val="238"/>
        <scheme val="minor"/>
      </rPr>
      <t xml:space="preserve">+ </t>
    </r>
    <r>
      <rPr>
        <sz val="11"/>
        <color rgb="FF313131"/>
        <rFont val="Calibri"/>
        <family val="2"/>
        <charset val="238"/>
        <scheme val="minor"/>
      </rPr>
      <t>papa zgrzewa</t>
    </r>
    <r>
      <rPr>
        <sz val="11"/>
        <color rgb="FF4B4B4B"/>
        <rFont val="Calibri"/>
        <family val="2"/>
        <charset val="238"/>
        <scheme val="minor"/>
      </rPr>
      <t>l</t>
    </r>
    <r>
      <rPr>
        <sz val="11"/>
        <color rgb="FF313131"/>
        <rFont val="Calibri"/>
        <family val="2"/>
        <charset val="238"/>
        <scheme val="minor"/>
      </rPr>
      <t>na. Dach sali konferencyjne</t>
    </r>
    <r>
      <rPr>
        <sz val="11"/>
        <color rgb="FF4B4B4B"/>
        <rFont val="Calibri"/>
        <family val="2"/>
        <charset val="238"/>
        <scheme val="minor"/>
      </rPr>
      <t xml:space="preserve">j: </t>
    </r>
    <r>
      <rPr>
        <sz val="11"/>
        <color rgb="FF313131"/>
        <rFont val="Calibri"/>
        <family val="2"/>
        <charset val="238"/>
        <scheme val="minor"/>
      </rPr>
      <t>dźwiga</t>
    </r>
    <r>
      <rPr>
        <sz val="11"/>
        <color rgb="FF4B4B4B"/>
        <rFont val="Calibri"/>
        <family val="2"/>
        <charset val="238"/>
        <scheme val="minor"/>
      </rPr>
      <t xml:space="preserve">ry </t>
    </r>
    <r>
      <rPr>
        <sz val="11"/>
        <color rgb="FF313131"/>
        <rFont val="Calibri"/>
        <family val="2"/>
        <charset val="238"/>
        <scheme val="minor"/>
      </rPr>
      <t>strunobetonowe + płyty panwiowe.</t>
    </r>
  </si>
  <si>
    <r>
      <rPr>
        <sz val="11"/>
        <color rgb="FF4B4B4B"/>
        <rFont val="Calibri"/>
        <family val="2"/>
        <charset val="238"/>
        <scheme val="minor"/>
      </rPr>
      <t>G</t>
    </r>
    <r>
      <rPr>
        <sz val="11"/>
        <color rgb="FF313131"/>
        <rFont val="Calibri"/>
        <family val="2"/>
        <charset val="238"/>
        <scheme val="minor"/>
      </rPr>
      <t>aśn</t>
    </r>
    <r>
      <rPr>
        <sz val="11"/>
        <color rgb="FF4B4B4B"/>
        <rFont val="Calibri"/>
        <family val="2"/>
        <charset val="238"/>
        <scheme val="minor"/>
      </rPr>
      <t>i</t>
    </r>
    <r>
      <rPr>
        <sz val="11"/>
        <color rgb="FF313131"/>
        <rFont val="Calibri"/>
        <family val="2"/>
        <charset val="238"/>
        <scheme val="minor"/>
      </rPr>
      <t>ce</t>
    </r>
    <r>
      <rPr>
        <sz val="11"/>
        <color rgb="FF4B4B4B"/>
        <rFont val="Calibri"/>
        <family val="2"/>
        <charset val="238"/>
        <scheme val="minor"/>
      </rPr>
      <t xml:space="preserve">, </t>
    </r>
    <r>
      <rPr>
        <sz val="11"/>
        <color rgb="FF313131"/>
        <rFont val="Calibri"/>
        <family val="2"/>
        <charset val="238"/>
        <scheme val="minor"/>
      </rPr>
      <t>hydran</t>
    </r>
    <r>
      <rPr>
        <sz val="11"/>
        <color rgb="FF4B4B4B"/>
        <rFont val="Calibri"/>
        <family val="2"/>
        <charset val="238"/>
        <scheme val="minor"/>
      </rPr>
      <t>t</t>
    </r>
    <r>
      <rPr>
        <sz val="11"/>
        <color rgb="FF313131"/>
        <rFont val="Calibri"/>
        <family val="2"/>
        <charset val="238"/>
        <scheme val="minor"/>
      </rPr>
      <t>y przeciwpożaro</t>
    </r>
    <r>
      <rPr>
        <sz val="11"/>
        <color rgb="FF4B4B4B"/>
        <rFont val="Calibri"/>
        <family val="2"/>
        <charset val="238"/>
        <scheme val="minor"/>
      </rPr>
      <t>w</t>
    </r>
    <r>
      <rPr>
        <sz val="11"/>
        <color rgb="FF313131"/>
        <rFont val="Calibri"/>
        <family val="2"/>
        <charset val="238"/>
        <scheme val="minor"/>
      </rPr>
      <t>e zewnę</t>
    </r>
    <r>
      <rPr>
        <sz val="11"/>
        <color rgb="FF4B4B4B"/>
        <rFont val="Calibri"/>
        <family val="2"/>
        <charset val="238"/>
        <scheme val="minor"/>
      </rPr>
      <t>tr</t>
    </r>
    <r>
      <rPr>
        <sz val="11"/>
        <color rgb="FF313131"/>
        <rFont val="Calibri"/>
        <family val="2"/>
        <charset val="238"/>
        <scheme val="minor"/>
      </rPr>
      <t>zne</t>
    </r>
    <r>
      <rPr>
        <sz val="11"/>
        <color rgb="FF646464"/>
        <rFont val="Calibri"/>
        <family val="2"/>
        <charset val="238"/>
        <scheme val="minor"/>
      </rPr>
      <t>.</t>
    </r>
  </si>
  <si>
    <r>
      <rPr>
        <sz val="11"/>
        <color rgb="FF4B4B4B"/>
        <rFont val="Calibri"/>
        <family val="2"/>
        <charset val="238"/>
        <scheme val="minor"/>
      </rPr>
      <t>A</t>
    </r>
    <r>
      <rPr>
        <sz val="11"/>
        <color rgb="FF313131"/>
        <rFont val="Calibri"/>
        <family val="2"/>
        <charset val="238"/>
        <scheme val="minor"/>
      </rPr>
      <t>la</t>
    </r>
    <r>
      <rPr>
        <sz val="11"/>
        <color rgb="FF4B4B4B"/>
        <rFont val="Calibri"/>
        <family val="2"/>
        <charset val="238"/>
        <scheme val="minor"/>
      </rPr>
      <t xml:space="preserve">rm </t>
    </r>
    <r>
      <rPr>
        <sz val="11"/>
        <color rgb="FF313131"/>
        <rFont val="Calibri"/>
        <family val="2"/>
        <charset val="238"/>
        <scheme val="minor"/>
      </rPr>
      <t>z wywoła</t>
    </r>
    <r>
      <rPr>
        <sz val="11"/>
        <color rgb="FF4B4B4B"/>
        <rFont val="Calibri"/>
        <family val="2"/>
        <charset val="238"/>
        <scheme val="minor"/>
      </rPr>
      <t>ni</t>
    </r>
    <r>
      <rPr>
        <sz val="11"/>
        <color rgb="FF313131"/>
        <rFont val="Calibri"/>
        <family val="2"/>
        <charset val="238"/>
        <scheme val="minor"/>
      </rPr>
      <t>e</t>
    </r>
    <r>
      <rPr>
        <sz val="11"/>
        <color rgb="FF4B4B4B"/>
        <rFont val="Calibri"/>
        <family val="2"/>
        <charset val="238"/>
        <scheme val="minor"/>
      </rPr>
      <t xml:space="preserve">m </t>
    </r>
    <r>
      <rPr>
        <sz val="11"/>
        <color rgb="FF313131"/>
        <rFont val="Calibri"/>
        <family val="2"/>
        <charset val="238"/>
        <scheme val="minor"/>
      </rPr>
      <t>n</t>
    </r>
    <r>
      <rPr>
        <sz val="11"/>
        <color rgb="FF4B4B4B"/>
        <rFont val="Calibri"/>
        <family val="2"/>
        <charset val="238"/>
        <scheme val="minor"/>
      </rPr>
      <t xml:space="preserve">a </t>
    </r>
    <r>
      <rPr>
        <sz val="11"/>
        <color rgb="FF313131"/>
        <rFont val="Calibri"/>
        <family val="2"/>
        <charset val="238"/>
        <scheme val="minor"/>
      </rPr>
      <t>m</t>
    </r>
    <r>
      <rPr>
        <sz val="11"/>
        <color rgb="FF646464"/>
        <rFont val="Calibri"/>
        <family val="2"/>
        <charset val="238"/>
        <scheme val="minor"/>
      </rPr>
      <t>i</t>
    </r>
    <r>
      <rPr>
        <sz val="11"/>
        <color rgb="FF313131"/>
        <rFont val="Calibri"/>
        <family val="2"/>
        <charset val="238"/>
        <scheme val="minor"/>
      </rPr>
      <t>e</t>
    </r>
    <r>
      <rPr>
        <sz val="11"/>
        <color rgb="FF4B4B4B"/>
        <rFont val="Calibri"/>
        <family val="2"/>
        <charset val="238"/>
        <scheme val="minor"/>
      </rPr>
      <t>j</t>
    </r>
    <r>
      <rPr>
        <sz val="11"/>
        <color rgb="FF313131"/>
        <rFont val="Calibri"/>
        <family val="2"/>
        <charset val="238"/>
        <scheme val="minor"/>
      </rPr>
      <t>s</t>
    </r>
    <r>
      <rPr>
        <sz val="11"/>
        <color rgb="FF4B4B4B"/>
        <rFont val="Calibri"/>
        <family val="2"/>
        <charset val="238"/>
        <scheme val="minor"/>
      </rPr>
      <t>c</t>
    </r>
    <r>
      <rPr>
        <sz val="11"/>
        <color rgb="FF313131"/>
        <rFont val="Calibri"/>
        <family val="2"/>
        <charset val="238"/>
        <scheme val="minor"/>
      </rPr>
      <t>u + Agenc</t>
    </r>
    <r>
      <rPr>
        <sz val="11"/>
        <color rgb="FF4B4B4B"/>
        <rFont val="Calibri"/>
        <family val="2"/>
        <charset val="238"/>
        <scheme val="minor"/>
      </rPr>
      <t>j</t>
    </r>
    <r>
      <rPr>
        <sz val="11"/>
        <color rgb="FF313131"/>
        <rFont val="Calibri"/>
        <family val="2"/>
        <charset val="238"/>
        <scheme val="minor"/>
      </rPr>
      <t>a O</t>
    </r>
    <r>
      <rPr>
        <sz val="11"/>
        <color rgb="FF4B4B4B"/>
        <rFont val="Calibri"/>
        <family val="2"/>
        <charset val="238"/>
        <scheme val="minor"/>
      </rPr>
      <t>c</t>
    </r>
    <r>
      <rPr>
        <sz val="11"/>
        <color rgb="FF313131"/>
        <rFont val="Calibri"/>
        <family val="2"/>
        <charset val="238"/>
        <scheme val="minor"/>
      </rPr>
      <t>h</t>
    </r>
    <r>
      <rPr>
        <sz val="11"/>
        <color rgb="FF4B4B4B"/>
        <rFont val="Calibri"/>
        <family val="2"/>
        <charset val="238"/>
        <scheme val="minor"/>
      </rPr>
      <t>r</t>
    </r>
    <r>
      <rPr>
        <sz val="11"/>
        <color rgb="FF313131"/>
        <rFont val="Calibri"/>
        <family val="2"/>
        <charset val="238"/>
        <scheme val="minor"/>
      </rPr>
      <t>o</t>
    </r>
    <r>
      <rPr>
        <sz val="11"/>
        <color rgb="FF4B4B4B"/>
        <rFont val="Calibri"/>
        <family val="2"/>
        <charset val="238"/>
        <scheme val="minor"/>
      </rPr>
      <t xml:space="preserve">ny </t>
    </r>
    <r>
      <rPr>
        <sz val="11"/>
        <color rgb="FF313131"/>
        <rFont val="Calibri"/>
        <family val="2"/>
        <charset val="238"/>
        <scheme val="minor"/>
      </rPr>
      <t>Mienia z gwa</t>
    </r>
    <r>
      <rPr>
        <sz val="11"/>
        <color rgb="FF646464"/>
        <rFont val="Calibri"/>
        <family val="2"/>
        <charset val="238"/>
        <scheme val="minor"/>
      </rPr>
      <t>r</t>
    </r>
    <r>
      <rPr>
        <sz val="11"/>
        <color rgb="FF313131"/>
        <rFont val="Calibri"/>
        <family val="2"/>
        <charset val="238"/>
        <scheme val="minor"/>
      </rPr>
      <t>an</t>
    </r>
    <r>
      <rPr>
        <sz val="11"/>
        <color rgb="FF4B4B4B"/>
        <rFont val="Calibri"/>
        <family val="2"/>
        <charset val="238"/>
        <scheme val="minor"/>
      </rPr>
      <t>c</t>
    </r>
    <r>
      <rPr>
        <sz val="11"/>
        <color rgb="FF646464"/>
        <rFont val="Calibri"/>
        <family val="2"/>
        <charset val="238"/>
        <scheme val="minor"/>
      </rPr>
      <t>j</t>
    </r>
    <r>
      <rPr>
        <sz val="11"/>
        <color rgb="FF313131"/>
        <rFont val="Calibri"/>
        <family val="2"/>
        <charset val="238"/>
        <scheme val="minor"/>
      </rPr>
      <t>ą 1</t>
    </r>
    <r>
      <rPr>
        <sz val="11"/>
        <color rgb="FF4B4B4B"/>
        <rFont val="Calibri"/>
        <family val="2"/>
        <charset val="238"/>
        <scheme val="minor"/>
      </rPr>
      <t xml:space="preserve">0 </t>
    </r>
    <r>
      <rPr>
        <sz val="11"/>
        <color rgb="FF313131"/>
        <rFont val="Calibri"/>
        <family val="2"/>
        <charset val="238"/>
        <scheme val="minor"/>
      </rPr>
      <t>minutoweg</t>
    </r>
    <r>
      <rPr>
        <sz val="11"/>
        <color rgb="FF4B4B4B"/>
        <rFont val="Calibri"/>
        <family val="2"/>
        <charset val="238"/>
        <scheme val="minor"/>
      </rPr>
      <t xml:space="preserve">o </t>
    </r>
    <r>
      <rPr>
        <sz val="11"/>
        <color rgb="FF313131"/>
        <rFont val="Calibri"/>
        <family val="2"/>
        <charset val="238"/>
        <scheme val="minor"/>
      </rPr>
      <t>d</t>
    </r>
    <r>
      <rPr>
        <sz val="11"/>
        <color rgb="FF4B4B4B"/>
        <rFont val="Calibri"/>
        <family val="2"/>
        <charset val="238"/>
        <scheme val="minor"/>
      </rPr>
      <t>o</t>
    </r>
    <r>
      <rPr>
        <sz val="11"/>
        <color rgb="FF313131"/>
        <rFont val="Calibri"/>
        <family val="2"/>
        <charset val="238"/>
        <scheme val="minor"/>
      </rPr>
      <t>ja</t>
    </r>
    <r>
      <rPr>
        <sz val="11"/>
        <color rgb="FF4B4B4B"/>
        <rFont val="Calibri"/>
        <family val="2"/>
        <charset val="238"/>
        <scheme val="minor"/>
      </rPr>
      <t>z</t>
    </r>
    <r>
      <rPr>
        <sz val="11"/>
        <color rgb="FF313131"/>
        <rFont val="Calibri"/>
        <family val="2"/>
        <charset val="238"/>
        <scheme val="minor"/>
      </rPr>
      <t>d</t>
    </r>
    <r>
      <rPr>
        <sz val="11"/>
        <color rgb="FF4B4B4B"/>
        <rFont val="Calibri"/>
        <family val="2"/>
        <charset val="238"/>
        <scheme val="minor"/>
      </rPr>
      <t xml:space="preserve">u </t>
    </r>
    <r>
      <rPr>
        <sz val="11"/>
        <color rgb="FF313131"/>
        <rFont val="Calibri"/>
        <family val="2"/>
        <charset val="238"/>
        <scheme val="minor"/>
      </rPr>
      <t>na mie</t>
    </r>
    <r>
      <rPr>
        <sz val="11"/>
        <color rgb="FF4B4B4B"/>
        <rFont val="Calibri"/>
        <family val="2"/>
        <charset val="238"/>
        <scheme val="minor"/>
      </rPr>
      <t>j</t>
    </r>
    <r>
      <rPr>
        <sz val="11"/>
        <color rgb="FF313131"/>
        <rFont val="Calibri"/>
        <family val="2"/>
        <charset val="238"/>
        <scheme val="minor"/>
      </rPr>
      <t>sce zdarze</t>
    </r>
    <r>
      <rPr>
        <sz val="11"/>
        <color rgb="FF4B4B4B"/>
        <rFont val="Calibri"/>
        <family val="2"/>
        <charset val="238"/>
        <scheme val="minor"/>
      </rPr>
      <t>ni</t>
    </r>
    <r>
      <rPr>
        <sz val="11"/>
        <color rgb="FF313131"/>
        <rFont val="Calibri"/>
        <family val="2"/>
        <charset val="238"/>
        <scheme val="minor"/>
      </rPr>
      <t>a</t>
    </r>
  </si>
  <si>
    <r>
      <rPr>
        <sz val="11"/>
        <color rgb="FF313131"/>
        <rFont val="Calibri"/>
        <family val="2"/>
        <charset val="238"/>
        <scheme val="minor"/>
      </rPr>
      <t>Dob</t>
    </r>
    <r>
      <rPr>
        <sz val="11"/>
        <color rgb="FF4B4B4B"/>
        <rFont val="Calibri"/>
        <family val="2"/>
        <charset val="238"/>
        <scheme val="minor"/>
      </rPr>
      <t>ry</t>
    </r>
    <r>
      <rPr>
        <sz val="11"/>
        <color rgb="FF646464"/>
        <rFont val="Calibri"/>
        <family val="2"/>
        <charset val="238"/>
        <scheme val="minor"/>
      </rPr>
      <t>/</t>
    </r>
    <r>
      <rPr>
        <sz val="11"/>
        <color rgb="FF313131"/>
        <rFont val="Calibri"/>
        <family val="2"/>
        <charset val="238"/>
        <scheme val="minor"/>
      </rPr>
      <t>c</t>
    </r>
    <r>
      <rPr>
        <sz val="11"/>
        <color rgb="FF4B4B4B"/>
        <rFont val="Calibri"/>
        <family val="2"/>
        <charset val="238"/>
        <scheme val="minor"/>
      </rPr>
      <t>oro</t>
    </r>
    <r>
      <rPr>
        <sz val="11"/>
        <color rgb="FF313131"/>
        <rFont val="Calibri"/>
        <family val="2"/>
        <charset val="238"/>
        <scheme val="minor"/>
      </rPr>
      <t>c</t>
    </r>
    <r>
      <rPr>
        <sz val="11"/>
        <color rgb="FF4B4B4B"/>
        <rFont val="Calibri"/>
        <family val="2"/>
        <charset val="238"/>
        <scheme val="minor"/>
      </rPr>
      <t>zn</t>
    </r>
    <r>
      <rPr>
        <sz val="11"/>
        <color rgb="FF313131"/>
        <rFont val="Calibri"/>
        <family val="2"/>
        <charset val="238"/>
        <scheme val="minor"/>
      </rPr>
      <t xml:space="preserve">e </t>
    </r>
    <r>
      <rPr>
        <sz val="11"/>
        <color rgb="FF4B4B4B"/>
        <rFont val="Calibri"/>
        <family val="2"/>
        <charset val="238"/>
        <scheme val="minor"/>
      </rPr>
      <t>remo</t>
    </r>
    <r>
      <rPr>
        <sz val="11"/>
        <color rgb="FF646464"/>
        <rFont val="Calibri"/>
        <family val="2"/>
        <charset val="238"/>
        <scheme val="minor"/>
      </rPr>
      <t xml:space="preserve">nty </t>
    </r>
    <r>
      <rPr>
        <sz val="11"/>
        <color rgb="FF313131"/>
        <rFont val="Calibri"/>
        <family val="2"/>
        <charset val="238"/>
        <scheme val="minor"/>
      </rPr>
      <t>cząstk</t>
    </r>
    <r>
      <rPr>
        <sz val="11"/>
        <color rgb="FF4B4B4B"/>
        <rFont val="Calibri"/>
        <family val="2"/>
        <charset val="238"/>
        <scheme val="minor"/>
      </rPr>
      <t>ow</t>
    </r>
    <r>
      <rPr>
        <sz val="11"/>
        <color rgb="FF313131"/>
        <rFont val="Calibri"/>
        <family val="2"/>
        <charset val="238"/>
        <scheme val="minor"/>
      </rPr>
      <t xml:space="preserve">e </t>
    </r>
    <r>
      <rPr>
        <sz val="11"/>
        <color rgb="FF646464"/>
        <rFont val="Calibri"/>
        <family val="2"/>
        <charset val="238"/>
        <scheme val="minor"/>
      </rPr>
      <t>/</t>
    </r>
    <r>
      <rPr>
        <sz val="11"/>
        <color rgb="FF313131"/>
        <rFont val="Calibri"/>
        <family val="2"/>
        <charset val="238"/>
        <scheme val="minor"/>
      </rPr>
      <t>-</t>
    </r>
  </si>
  <si>
    <r>
      <rPr>
        <b/>
        <i/>
        <sz val="11"/>
        <color rgb="FF313131"/>
        <rFont val="Calibri"/>
        <family val="2"/>
        <charset val="238"/>
        <scheme val="minor"/>
      </rPr>
      <t xml:space="preserve">Leszno, </t>
    </r>
    <r>
      <rPr>
        <i/>
        <sz val="11"/>
        <color rgb="FF313131"/>
        <rFont val="Calibri"/>
        <family val="2"/>
        <charset val="238"/>
        <scheme val="minor"/>
      </rPr>
      <t>ul</t>
    </r>
    <r>
      <rPr>
        <i/>
        <sz val="11"/>
        <color rgb="FF4B4B4B"/>
        <rFont val="Calibri"/>
        <family val="2"/>
        <charset val="238"/>
        <scheme val="minor"/>
      </rPr>
      <t>.</t>
    </r>
    <r>
      <rPr>
        <b/>
        <i/>
        <sz val="11"/>
        <color rgb="FF313131"/>
        <rFont val="Calibri"/>
        <family val="2"/>
        <charset val="238"/>
        <scheme val="minor"/>
      </rPr>
      <t>Przemysłowa 10
I.Budynek administracyjny pow</t>
    </r>
    <r>
      <rPr>
        <b/>
        <i/>
        <sz val="11"/>
        <color rgb="FF4B4B4B"/>
        <rFont val="Calibri"/>
        <family val="2"/>
        <charset val="238"/>
        <scheme val="minor"/>
      </rPr>
      <t xml:space="preserve">. </t>
    </r>
    <r>
      <rPr>
        <b/>
        <i/>
        <sz val="11"/>
        <color rgb="FF313131"/>
        <rFont val="Calibri"/>
        <family val="2"/>
        <charset val="238"/>
        <scheme val="minor"/>
      </rPr>
      <t>587 m2</t>
    </r>
  </si>
  <si>
    <r>
      <rPr>
        <sz val="11"/>
        <color rgb="FF313131"/>
        <rFont val="Calibri"/>
        <family val="2"/>
        <charset val="238"/>
        <scheme val="minor"/>
      </rPr>
      <t>Ściany nośne wewnętrzne i zewnętrzne z ceg</t>
    </r>
    <r>
      <rPr>
        <sz val="11"/>
        <color rgb="FF4B4B4B"/>
        <rFont val="Calibri"/>
        <family val="2"/>
        <charset val="238"/>
        <scheme val="minor"/>
      </rPr>
      <t>ł</t>
    </r>
    <r>
      <rPr>
        <sz val="11"/>
        <color rgb="FF313131"/>
        <rFont val="Calibri"/>
        <family val="2"/>
        <charset val="238"/>
        <scheme val="minor"/>
      </rPr>
      <t>y pełne</t>
    </r>
    <r>
      <rPr>
        <sz val="11"/>
        <color rgb="FF4B4B4B"/>
        <rFont val="Calibri"/>
        <family val="2"/>
        <charset val="238"/>
        <scheme val="minor"/>
      </rPr>
      <t xml:space="preserve">j </t>
    </r>
    <r>
      <rPr>
        <sz val="11"/>
        <color rgb="FF313131"/>
        <rFont val="Calibri"/>
        <family val="2"/>
        <charset val="238"/>
        <scheme val="minor"/>
      </rPr>
      <t>na zaprawie wapiennej. Stropy nad piwnicami ceramiczne płaskie, odc</t>
    </r>
    <r>
      <rPr>
        <sz val="11"/>
        <color rgb="FF4B4B4B"/>
        <rFont val="Calibri"/>
        <family val="2"/>
        <charset val="238"/>
        <scheme val="minor"/>
      </rPr>
      <t>in</t>
    </r>
    <r>
      <rPr>
        <sz val="11"/>
        <color rgb="FF313131"/>
        <rFont val="Calibri"/>
        <family val="2"/>
        <charset val="238"/>
        <scheme val="minor"/>
      </rPr>
      <t>k</t>
    </r>
    <r>
      <rPr>
        <sz val="11"/>
        <color rgb="FF4B4B4B"/>
        <rFont val="Calibri"/>
        <family val="2"/>
        <charset val="238"/>
        <scheme val="minor"/>
      </rPr>
      <t>o</t>
    </r>
    <r>
      <rPr>
        <sz val="11"/>
        <color rgb="FF313131"/>
        <rFont val="Calibri"/>
        <family val="2"/>
        <charset val="238"/>
        <scheme val="minor"/>
      </rPr>
      <t>wo na belkach stalowych</t>
    </r>
    <r>
      <rPr>
        <sz val="11"/>
        <color rgb="FF4B4B4B"/>
        <rFont val="Calibri"/>
        <family val="2"/>
        <charset val="238"/>
        <scheme val="minor"/>
      </rPr>
      <t xml:space="preserve">. </t>
    </r>
    <r>
      <rPr>
        <sz val="11"/>
        <color rgb="FF313131"/>
        <rFont val="Calibri"/>
        <family val="2"/>
        <charset val="238"/>
        <scheme val="minor"/>
      </rPr>
      <t>Stropy nad parterem i piętrem drewnia</t>
    </r>
    <r>
      <rPr>
        <sz val="11"/>
        <color rgb="FF4B4B4B"/>
        <rFont val="Calibri"/>
        <family val="2"/>
        <charset val="238"/>
        <scheme val="minor"/>
      </rPr>
      <t>n</t>
    </r>
    <r>
      <rPr>
        <sz val="11"/>
        <color rgb="FF313131"/>
        <rFont val="Calibri"/>
        <family val="2"/>
        <charset val="238"/>
        <scheme val="minor"/>
      </rPr>
      <t>e</t>
    </r>
    <r>
      <rPr>
        <sz val="11"/>
        <color rgb="FF646464"/>
        <rFont val="Calibri"/>
        <family val="2"/>
        <charset val="238"/>
        <scheme val="minor"/>
      </rPr>
      <t xml:space="preserve">.
</t>
    </r>
    <r>
      <rPr>
        <sz val="11"/>
        <color rgb="FF313131"/>
        <rFont val="Calibri"/>
        <family val="2"/>
        <charset val="238"/>
        <scheme val="minor"/>
      </rPr>
      <t xml:space="preserve">Dachy wielospadowe o konstrukcji wieszarowej, płatwiowo-kleszczowej, pokryte dachówką </t>
    </r>
    <r>
      <rPr>
        <sz val="11"/>
        <color rgb="FF4B4B4B"/>
        <rFont val="Calibri"/>
        <family val="2"/>
        <charset val="238"/>
        <scheme val="minor"/>
      </rPr>
      <t>k</t>
    </r>
    <r>
      <rPr>
        <sz val="11"/>
        <color rgb="FF313131"/>
        <rFont val="Calibri"/>
        <family val="2"/>
        <charset val="238"/>
        <scheme val="minor"/>
      </rPr>
      <t>arp</t>
    </r>
    <r>
      <rPr>
        <sz val="11"/>
        <color rgb="FF4B4B4B"/>
        <rFont val="Calibri"/>
        <family val="2"/>
        <charset val="238"/>
        <scheme val="minor"/>
      </rPr>
      <t>i</t>
    </r>
    <r>
      <rPr>
        <sz val="11"/>
        <color rgb="FF313131"/>
        <rFont val="Calibri"/>
        <family val="2"/>
        <charset val="238"/>
        <scheme val="minor"/>
      </rPr>
      <t>ówką w koronkę na zaprawie.</t>
    </r>
  </si>
  <si>
    <r>
      <rPr>
        <sz val="11"/>
        <color rgb="FF313131"/>
        <rFont val="Calibri"/>
        <family val="2"/>
        <charset val="238"/>
        <scheme val="minor"/>
      </rPr>
      <t>Gaś</t>
    </r>
    <r>
      <rPr>
        <sz val="11"/>
        <color rgb="FF4B4B4B"/>
        <rFont val="Calibri"/>
        <family val="2"/>
        <charset val="238"/>
        <scheme val="minor"/>
      </rPr>
      <t>n</t>
    </r>
    <r>
      <rPr>
        <sz val="11"/>
        <color rgb="FF313131"/>
        <rFont val="Calibri"/>
        <family val="2"/>
        <charset val="238"/>
        <scheme val="minor"/>
      </rPr>
      <t>ice</t>
    </r>
    <r>
      <rPr>
        <sz val="11"/>
        <color rgb="FF4B4B4B"/>
        <rFont val="Calibri"/>
        <family val="2"/>
        <charset val="238"/>
        <scheme val="minor"/>
      </rPr>
      <t xml:space="preserve">, </t>
    </r>
    <r>
      <rPr>
        <sz val="11"/>
        <color rgb="FF313131"/>
        <rFont val="Calibri"/>
        <family val="2"/>
        <charset val="238"/>
        <scheme val="minor"/>
      </rPr>
      <t>hydra</t>
    </r>
    <r>
      <rPr>
        <sz val="11"/>
        <color rgb="FF4B4B4B"/>
        <rFont val="Calibri"/>
        <family val="2"/>
        <charset val="238"/>
        <scheme val="minor"/>
      </rPr>
      <t>n</t>
    </r>
    <r>
      <rPr>
        <sz val="11"/>
        <color rgb="FF313131"/>
        <rFont val="Calibri"/>
        <family val="2"/>
        <charset val="238"/>
        <scheme val="minor"/>
      </rPr>
      <t>t p</t>
    </r>
    <r>
      <rPr>
        <sz val="11"/>
        <color rgb="FF646464"/>
        <rFont val="Calibri"/>
        <family val="2"/>
        <charset val="238"/>
        <scheme val="minor"/>
      </rPr>
      <t>r</t>
    </r>
    <r>
      <rPr>
        <sz val="11"/>
        <color rgb="FF313131"/>
        <rFont val="Calibri"/>
        <family val="2"/>
        <charset val="238"/>
        <scheme val="minor"/>
      </rPr>
      <t>zeciwpożarow</t>
    </r>
    <r>
      <rPr>
        <sz val="11"/>
        <color rgb="FF4B4B4B"/>
        <rFont val="Calibri"/>
        <family val="2"/>
        <charset val="238"/>
        <scheme val="minor"/>
      </rPr>
      <t xml:space="preserve">y </t>
    </r>
    <r>
      <rPr>
        <sz val="11"/>
        <color rgb="FF313131"/>
        <rFont val="Calibri"/>
        <family val="2"/>
        <charset val="238"/>
        <scheme val="minor"/>
      </rPr>
      <t>zewnętrzny</t>
    </r>
  </si>
  <si>
    <t>Jw.</t>
  </si>
  <si>
    <r>
      <rPr>
        <sz val="11"/>
        <color rgb="FF646464"/>
        <rFont val="Calibri"/>
        <family val="2"/>
        <charset val="238"/>
        <scheme val="minor"/>
      </rPr>
      <t>Dobry/</t>
    </r>
    <r>
      <rPr>
        <sz val="11"/>
        <color rgb="FF4B4B4B"/>
        <rFont val="Calibri"/>
        <family val="2"/>
        <charset val="238"/>
        <scheme val="minor"/>
      </rPr>
      <t>okr</t>
    </r>
    <r>
      <rPr>
        <sz val="11"/>
        <color rgb="FF313131"/>
        <rFont val="Calibri"/>
        <family val="2"/>
        <charset val="238"/>
        <scheme val="minor"/>
      </rPr>
      <t>e</t>
    </r>
    <r>
      <rPr>
        <sz val="11"/>
        <color rgb="FF4B4B4B"/>
        <rFont val="Calibri"/>
        <family val="2"/>
        <charset val="238"/>
        <scheme val="minor"/>
      </rPr>
      <t>so</t>
    </r>
    <r>
      <rPr>
        <sz val="11"/>
        <color rgb="FF313131"/>
        <rFont val="Calibri"/>
        <family val="2"/>
        <charset val="238"/>
        <scheme val="minor"/>
      </rPr>
      <t xml:space="preserve">we </t>
    </r>
    <r>
      <rPr>
        <sz val="11"/>
        <color rgb="FF646464"/>
        <rFont val="Calibri"/>
        <family val="2"/>
        <charset val="238"/>
        <scheme val="minor"/>
      </rPr>
      <t>r</t>
    </r>
    <r>
      <rPr>
        <sz val="11"/>
        <color rgb="FF313131"/>
        <rFont val="Calibri"/>
        <family val="2"/>
        <charset val="238"/>
        <scheme val="minor"/>
      </rPr>
      <t>e</t>
    </r>
    <r>
      <rPr>
        <sz val="11"/>
        <color rgb="FF646464"/>
        <rFont val="Calibri"/>
        <family val="2"/>
        <charset val="238"/>
        <scheme val="minor"/>
      </rPr>
      <t>m</t>
    </r>
    <r>
      <rPr>
        <sz val="11"/>
        <color rgb="FF4B4B4B"/>
        <rFont val="Calibri"/>
        <family val="2"/>
        <charset val="238"/>
        <scheme val="minor"/>
      </rPr>
      <t>onty c</t>
    </r>
    <r>
      <rPr>
        <sz val="11"/>
        <color rgb="FF313131"/>
        <rFont val="Calibri"/>
        <family val="2"/>
        <charset val="238"/>
        <scheme val="minor"/>
      </rPr>
      <t>ząs</t>
    </r>
    <r>
      <rPr>
        <sz val="11"/>
        <color rgb="FF4B4B4B"/>
        <rFont val="Calibri"/>
        <family val="2"/>
        <charset val="238"/>
        <scheme val="minor"/>
      </rPr>
      <t>tko</t>
    </r>
    <r>
      <rPr>
        <sz val="11"/>
        <color rgb="FF313131"/>
        <rFont val="Calibri"/>
        <family val="2"/>
        <charset val="238"/>
        <scheme val="minor"/>
      </rPr>
      <t>we</t>
    </r>
    <r>
      <rPr>
        <sz val="11"/>
        <color rgb="FF4B4B4B"/>
        <rFont val="Calibri"/>
        <family val="2"/>
        <charset val="238"/>
        <scheme val="minor"/>
      </rPr>
      <t>/</t>
    </r>
    <r>
      <rPr>
        <sz val="11"/>
        <color rgb="FF313131"/>
        <rFont val="Calibri"/>
        <family val="2"/>
        <charset val="238"/>
        <scheme val="minor"/>
      </rPr>
      <t>-</t>
    </r>
  </si>
  <si>
    <r>
      <rPr>
        <b/>
        <i/>
        <sz val="11"/>
        <color rgb="FF313131"/>
        <rFont val="Calibri"/>
        <family val="2"/>
        <charset val="238"/>
        <scheme val="minor"/>
      </rPr>
      <t>Leszno, ul. Wałowa 5 1.Budynek główny pow. 790 m2 2</t>
    </r>
    <r>
      <rPr>
        <b/>
        <i/>
        <sz val="11"/>
        <color rgb="FF4B4B4B"/>
        <rFont val="Calibri"/>
        <family val="2"/>
        <charset val="238"/>
        <scheme val="minor"/>
      </rPr>
      <t>.</t>
    </r>
    <r>
      <rPr>
        <b/>
        <i/>
        <sz val="11"/>
        <color rgb="FF313131"/>
        <rFont val="Calibri"/>
        <family val="2"/>
        <charset val="238"/>
        <scheme val="minor"/>
      </rPr>
      <t>Garaże pow. 120 m2 3</t>
    </r>
    <r>
      <rPr>
        <b/>
        <i/>
        <sz val="11"/>
        <color rgb="FF4B4B4B"/>
        <rFont val="Calibri"/>
        <family val="2"/>
        <charset val="238"/>
        <scheme val="minor"/>
      </rPr>
      <t>.</t>
    </r>
    <r>
      <rPr>
        <b/>
        <i/>
        <sz val="11"/>
        <color rgb="FF313131"/>
        <rFont val="Calibri"/>
        <family val="2"/>
        <charset val="238"/>
        <scheme val="minor"/>
      </rPr>
      <t>Wspinalnia pow. 150 m2</t>
    </r>
  </si>
  <si>
    <r>
      <t xml:space="preserve">Ściany murowane z cegły. Stropy: nad parterem żelbetowy, powyżej drewniane, belkowe. Dach mansardowy o konstrukcji drewnianej, pokryty dachówką ceramiczną karpiówką w koronkę. </t>
    </r>
    <r>
      <rPr>
        <sz val="11"/>
        <color rgb="FF313131"/>
        <rFont val="Calibri"/>
        <family val="2"/>
        <charset val="238"/>
        <scheme val="minor"/>
      </rPr>
      <t>Od strony połudn</t>
    </r>
    <r>
      <rPr>
        <sz val="11"/>
        <color rgb="FF4B4B4B"/>
        <rFont val="Calibri"/>
        <family val="2"/>
        <charset val="238"/>
        <scheme val="minor"/>
      </rPr>
      <t>i</t>
    </r>
    <r>
      <rPr>
        <sz val="11"/>
        <color rgb="FF313131"/>
        <rFont val="Calibri"/>
        <family val="2"/>
        <charset val="238"/>
        <scheme val="minor"/>
      </rPr>
      <t xml:space="preserve">owej parterowa przybudówka z dachem </t>
    </r>
    <r>
      <rPr>
        <sz val="11"/>
        <color rgb="FF4B4B4B"/>
        <rFont val="Calibri"/>
        <family val="2"/>
        <charset val="238"/>
        <scheme val="minor"/>
      </rPr>
      <t>p</t>
    </r>
    <r>
      <rPr>
        <sz val="11"/>
        <color rgb="FF313131"/>
        <rFont val="Calibri"/>
        <family val="2"/>
        <charset val="238"/>
        <scheme val="minor"/>
      </rPr>
      <t>łaskim krytym papą. Wieża zlokalizowana w narożni</t>
    </r>
    <r>
      <rPr>
        <sz val="11"/>
        <color rgb="FF4B4B4B"/>
        <rFont val="Calibri"/>
        <family val="2"/>
        <charset val="238"/>
        <scheme val="minor"/>
      </rPr>
      <t>k</t>
    </r>
    <r>
      <rPr>
        <sz val="11"/>
        <color rgb="FF313131"/>
        <rFont val="Calibri"/>
        <family val="2"/>
        <charset val="238"/>
        <scheme val="minor"/>
      </rPr>
      <t>u półno</t>
    </r>
    <r>
      <rPr>
        <sz val="11"/>
        <color rgb="FF4B4B4B"/>
        <rFont val="Calibri"/>
        <family val="2"/>
        <charset val="238"/>
        <scheme val="minor"/>
      </rPr>
      <t>c</t>
    </r>
    <r>
      <rPr>
        <sz val="11"/>
        <color rgb="FF313131"/>
        <rFont val="Calibri"/>
        <family val="2"/>
        <charset val="238"/>
        <scheme val="minor"/>
      </rPr>
      <t xml:space="preserve">no-wschodnim murowana, z kopulą o </t>
    </r>
    <r>
      <rPr>
        <sz val="11"/>
        <color rgb="FF4B4B4B"/>
        <rFont val="Calibri"/>
        <family val="2"/>
        <charset val="238"/>
        <scheme val="minor"/>
      </rPr>
      <t>kon</t>
    </r>
    <r>
      <rPr>
        <sz val="11"/>
        <color rgb="FF313131"/>
        <rFont val="Calibri"/>
        <family val="2"/>
        <charset val="238"/>
        <scheme val="minor"/>
      </rPr>
      <t>struk</t>
    </r>
    <r>
      <rPr>
        <sz val="11"/>
        <color rgb="FF4B4B4B"/>
        <rFont val="Calibri"/>
        <family val="2"/>
        <charset val="238"/>
        <scheme val="minor"/>
      </rPr>
      <t>cj</t>
    </r>
    <r>
      <rPr>
        <sz val="11"/>
        <color rgb="FF313131"/>
        <rFont val="Calibri"/>
        <family val="2"/>
        <charset val="238"/>
        <scheme val="minor"/>
      </rPr>
      <t>i drewnianej</t>
    </r>
    <r>
      <rPr>
        <sz val="11"/>
        <color rgb="FF4B4B4B"/>
        <rFont val="Calibri"/>
        <family val="2"/>
        <charset val="238"/>
        <scheme val="minor"/>
      </rPr>
      <t xml:space="preserve">. </t>
    </r>
    <r>
      <rPr>
        <sz val="11"/>
        <color rgb="FF313131"/>
        <rFont val="Calibri"/>
        <family val="2"/>
        <charset val="238"/>
        <scheme val="minor"/>
      </rPr>
      <t>Wieża do ćwiczeń (strażacka)</t>
    </r>
    <r>
      <rPr>
        <sz val="11"/>
        <color rgb="FF4B4B4B"/>
        <rFont val="Calibri"/>
        <family val="2"/>
        <charset val="238"/>
        <scheme val="minor"/>
      </rPr>
      <t xml:space="preserve">, </t>
    </r>
    <r>
      <rPr>
        <sz val="11"/>
        <color rgb="FF313131"/>
        <rFont val="Calibri"/>
        <family val="2"/>
        <charset val="238"/>
        <scheme val="minor"/>
      </rPr>
      <t xml:space="preserve">czteropoz </t>
    </r>
    <r>
      <rPr>
        <sz val="11"/>
        <color rgb="FF4B4B4B"/>
        <rFont val="Calibri"/>
        <family val="2"/>
        <charset val="238"/>
        <scheme val="minor"/>
      </rPr>
      <t>i</t>
    </r>
    <r>
      <rPr>
        <sz val="11"/>
        <color rgb="FF313131"/>
        <rFont val="Calibri"/>
        <family val="2"/>
        <charset val="238"/>
        <scheme val="minor"/>
      </rPr>
      <t>omowa na pod</t>
    </r>
    <r>
      <rPr>
        <sz val="11"/>
        <color rgb="FF4B4B4B"/>
        <rFont val="Calibri"/>
        <family val="2"/>
        <charset val="238"/>
        <scheme val="minor"/>
      </rPr>
      <t>m</t>
    </r>
    <r>
      <rPr>
        <sz val="11"/>
        <color rgb="FF313131"/>
        <rFont val="Calibri"/>
        <family val="2"/>
        <charset val="238"/>
        <scheme val="minor"/>
      </rPr>
      <t>urów</t>
    </r>
    <r>
      <rPr>
        <sz val="11"/>
        <color rgb="FF4B4B4B"/>
        <rFont val="Calibri"/>
        <family val="2"/>
        <charset val="238"/>
        <scheme val="minor"/>
      </rPr>
      <t>c</t>
    </r>
    <r>
      <rPr>
        <sz val="11"/>
        <color rgb="FF313131"/>
        <rFont val="Calibri"/>
        <family val="2"/>
        <charset val="238"/>
        <scheme val="minor"/>
      </rPr>
      <t>e z cegły ceramicznej pełnej do wysokości pierwszej kondygnacji, powyżej konstrukcja drewnianej z dachem czterospadowym krytym dachówką. Magazyn (garaż) parterowy murowany.</t>
    </r>
  </si>
  <si>
    <r>
      <t xml:space="preserve">Gaśnice, hydrant </t>
    </r>
    <r>
      <rPr>
        <sz val="11"/>
        <color rgb="FF313131"/>
        <rFont val="Calibri"/>
        <family val="2"/>
        <charset val="238"/>
        <scheme val="minor"/>
      </rPr>
      <t>przec</t>
    </r>
    <r>
      <rPr>
        <sz val="11"/>
        <color rgb="FF646464"/>
        <rFont val="Calibri"/>
        <family val="2"/>
        <charset val="238"/>
        <scheme val="minor"/>
      </rPr>
      <t>i</t>
    </r>
    <r>
      <rPr>
        <sz val="11"/>
        <color rgb="FF4B4B4B"/>
        <rFont val="Calibri"/>
        <family val="2"/>
        <charset val="238"/>
        <scheme val="minor"/>
      </rPr>
      <t>w</t>
    </r>
    <r>
      <rPr>
        <sz val="11"/>
        <color rgb="FF313131"/>
        <rFont val="Calibri"/>
        <family val="2"/>
        <charset val="238"/>
        <scheme val="minor"/>
      </rPr>
      <t>pożarowy zewnęt</t>
    </r>
    <r>
      <rPr>
        <sz val="11"/>
        <color rgb="FF4B4B4B"/>
        <rFont val="Calibri"/>
        <family val="2"/>
        <charset val="238"/>
        <scheme val="minor"/>
      </rPr>
      <t>r</t>
    </r>
    <r>
      <rPr>
        <sz val="11"/>
        <color rgb="FF313131"/>
        <rFont val="Calibri"/>
        <family val="2"/>
        <charset val="238"/>
        <scheme val="minor"/>
      </rPr>
      <t>zn</t>
    </r>
    <r>
      <rPr>
        <sz val="11"/>
        <color rgb="FF4B4B4B"/>
        <rFont val="Calibri"/>
        <family val="2"/>
        <charset val="238"/>
        <scheme val="minor"/>
      </rPr>
      <t>y, hy</t>
    </r>
    <r>
      <rPr>
        <sz val="11"/>
        <color rgb="FF313131"/>
        <rFont val="Calibri"/>
        <family val="2"/>
        <charset val="238"/>
        <scheme val="minor"/>
      </rPr>
      <t xml:space="preserve">dranty </t>
    </r>
    <r>
      <rPr>
        <sz val="11"/>
        <color rgb="FF4B4B4B"/>
        <rFont val="Calibri"/>
        <family val="2"/>
        <charset val="238"/>
        <scheme val="minor"/>
      </rPr>
      <t>p</t>
    </r>
    <r>
      <rPr>
        <sz val="11"/>
        <color rgb="FF313131"/>
        <rFont val="Calibri"/>
        <family val="2"/>
        <charset val="238"/>
        <scheme val="minor"/>
      </rPr>
      <t>rzec</t>
    </r>
    <r>
      <rPr>
        <sz val="11"/>
        <color rgb="FF4B4B4B"/>
        <rFont val="Calibri"/>
        <family val="2"/>
        <charset val="238"/>
        <scheme val="minor"/>
      </rPr>
      <t>iwp</t>
    </r>
    <r>
      <rPr>
        <sz val="11"/>
        <color rgb="FF313131"/>
        <rFont val="Calibri"/>
        <family val="2"/>
        <charset val="238"/>
        <scheme val="minor"/>
      </rPr>
      <t>oża</t>
    </r>
    <r>
      <rPr>
        <sz val="11"/>
        <color rgb="FF4B4B4B"/>
        <rFont val="Calibri"/>
        <family val="2"/>
        <charset val="238"/>
        <scheme val="minor"/>
      </rPr>
      <t>r</t>
    </r>
    <r>
      <rPr>
        <sz val="11"/>
        <color rgb="FF313131"/>
        <rFont val="Calibri"/>
        <family val="2"/>
        <charset val="238"/>
        <scheme val="minor"/>
      </rPr>
      <t xml:space="preserve">owe </t>
    </r>
    <r>
      <rPr>
        <sz val="11"/>
        <color rgb="FF4B4B4B"/>
        <rFont val="Calibri"/>
        <family val="2"/>
        <charset val="238"/>
        <scheme val="minor"/>
      </rPr>
      <t>w</t>
    </r>
    <r>
      <rPr>
        <sz val="11"/>
        <color rgb="FF313131"/>
        <rFont val="Calibri"/>
        <family val="2"/>
        <charset val="238"/>
        <scheme val="minor"/>
      </rPr>
      <t>ew</t>
    </r>
    <r>
      <rPr>
        <sz val="11"/>
        <color rgb="FF4B4B4B"/>
        <rFont val="Calibri"/>
        <family val="2"/>
        <charset val="238"/>
        <scheme val="minor"/>
      </rPr>
      <t>n</t>
    </r>
    <r>
      <rPr>
        <sz val="11"/>
        <color rgb="FF313131"/>
        <rFont val="Calibri"/>
        <family val="2"/>
        <charset val="238"/>
        <scheme val="minor"/>
      </rPr>
      <t>ętrzne</t>
    </r>
    <r>
      <rPr>
        <sz val="11"/>
        <color rgb="FF646464"/>
        <rFont val="Calibri"/>
        <family val="2"/>
        <charset val="238"/>
        <scheme val="minor"/>
      </rPr>
      <t xml:space="preserve">, </t>
    </r>
    <r>
      <rPr>
        <sz val="11"/>
        <color rgb="FF4B4B4B"/>
        <rFont val="Calibri"/>
        <family val="2"/>
        <charset val="238"/>
        <scheme val="minor"/>
      </rPr>
      <t>s</t>
    </r>
    <r>
      <rPr>
        <sz val="11"/>
        <color rgb="FF313131"/>
        <rFont val="Calibri"/>
        <family val="2"/>
        <charset val="238"/>
        <scheme val="minor"/>
      </rPr>
      <t>ygna</t>
    </r>
    <r>
      <rPr>
        <sz val="11"/>
        <color rgb="FF4B4B4B"/>
        <rFont val="Calibri"/>
        <family val="2"/>
        <charset val="238"/>
        <scheme val="minor"/>
      </rPr>
      <t>l</t>
    </r>
    <r>
      <rPr>
        <sz val="11"/>
        <color rgb="FF313131"/>
        <rFont val="Calibri"/>
        <family val="2"/>
        <charset val="238"/>
        <scheme val="minor"/>
      </rPr>
      <t>izacja pożarowa z powiadomieniem.</t>
    </r>
  </si>
  <si>
    <r>
      <rPr>
        <sz val="11"/>
        <color rgb="FF313131"/>
        <rFont val="Calibri"/>
        <family val="2"/>
        <charset val="238"/>
        <scheme val="minor"/>
      </rPr>
      <t>Jw</t>
    </r>
    <r>
      <rPr>
        <sz val="11"/>
        <color rgb="FF4B4B4B"/>
        <rFont val="Calibri"/>
        <family val="2"/>
        <charset val="238"/>
        <scheme val="minor"/>
      </rPr>
      <t>.</t>
    </r>
  </si>
  <si>
    <r>
      <rPr>
        <sz val="11"/>
        <color rgb="FF4B4B4B"/>
        <rFont val="Calibri"/>
        <family val="2"/>
        <charset val="238"/>
        <scheme val="minor"/>
      </rPr>
      <t>Do</t>
    </r>
    <r>
      <rPr>
        <sz val="11"/>
        <color rgb="FF313131"/>
        <rFont val="Calibri"/>
        <family val="2"/>
        <charset val="238"/>
        <scheme val="minor"/>
      </rPr>
      <t>b</t>
    </r>
    <r>
      <rPr>
        <sz val="11"/>
        <color rgb="FF4B4B4B"/>
        <rFont val="Calibri"/>
        <family val="2"/>
        <charset val="238"/>
        <scheme val="minor"/>
      </rPr>
      <t>ry</t>
    </r>
    <r>
      <rPr>
        <sz val="11"/>
        <color rgb="FF646464"/>
        <rFont val="Calibri"/>
        <family val="2"/>
        <charset val="238"/>
        <scheme val="minor"/>
      </rPr>
      <t>/</t>
    </r>
    <r>
      <rPr>
        <sz val="11"/>
        <color rgb="FF4B4B4B"/>
        <rFont val="Calibri"/>
        <family val="2"/>
        <charset val="238"/>
        <scheme val="minor"/>
      </rPr>
      <t>rem</t>
    </r>
    <r>
      <rPr>
        <sz val="11"/>
        <color rgb="FF313131"/>
        <rFont val="Calibri"/>
        <family val="2"/>
        <charset val="238"/>
        <scheme val="minor"/>
      </rPr>
      <t>ont</t>
    </r>
    <r>
      <rPr>
        <sz val="11"/>
        <color rgb="FF4B4B4B"/>
        <rFont val="Calibri"/>
        <family val="2"/>
        <charset val="238"/>
        <scheme val="minor"/>
      </rPr>
      <t>y cząst</t>
    </r>
    <r>
      <rPr>
        <sz val="11"/>
        <color rgb="FF646464"/>
        <rFont val="Calibri"/>
        <family val="2"/>
        <charset val="238"/>
        <scheme val="minor"/>
      </rPr>
      <t>k</t>
    </r>
    <r>
      <rPr>
        <sz val="11"/>
        <color rgb="FF4B4B4B"/>
        <rFont val="Calibri"/>
        <family val="2"/>
        <charset val="238"/>
        <scheme val="minor"/>
      </rPr>
      <t>ow</t>
    </r>
    <r>
      <rPr>
        <sz val="11"/>
        <color rgb="FF313131"/>
        <rFont val="Calibri"/>
        <family val="2"/>
        <charset val="238"/>
        <scheme val="minor"/>
      </rPr>
      <t>e</t>
    </r>
    <r>
      <rPr>
        <sz val="11"/>
        <color rgb="FF646464"/>
        <rFont val="Calibri"/>
        <family val="2"/>
        <charset val="238"/>
        <scheme val="minor"/>
      </rPr>
      <t>/-</t>
    </r>
  </si>
  <si>
    <r>
      <rPr>
        <b/>
        <i/>
        <sz val="11"/>
        <color rgb="FF313131"/>
        <rFont val="Calibri"/>
        <family val="2"/>
        <charset val="238"/>
        <scheme val="minor"/>
      </rPr>
      <t>Leszno, Al</t>
    </r>
    <r>
      <rPr>
        <b/>
        <i/>
        <sz val="11"/>
        <color rgb="FF4B4B4B"/>
        <rFont val="Calibri"/>
        <family val="2"/>
        <charset val="238"/>
        <scheme val="minor"/>
      </rPr>
      <t xml:space="preserve">. </t>
    </r>
    <r>
      <rPr>
        <b/>
        <i/>
        <sz val="11"/>
        <color rgb="FF313131"/>
        <rFont val="Calibri"/>
        <family val="2"/>
        <charset val="238"/>
        <scheme val="minor"/>
      </rPr>
      <t>Jana Pawła II 21 I.Budynek administra</t>
    </r>
    <r>
      <rPr>
        <b/>
        <i/>
        <sz val="11"/>
        <color rgb="FF4B4B4B"/>
        <rFont val="Calibri"/>
        <family val="2"/>
        <charset val="238"/>
        <scheme val="minor"/>
      </rPr>
      <t>c</t>
    </r>
    <r>
      <rPr>
        <b/>
        <i/>
        <sz val="11"/>
        <color rgb="FF313131"/>
        <rFont val="Calibri"/>
        <family val="2"/>
        <charset val="238"/>
        <scheme val="minor"/>
      </rPr>
      <t>yjny pow. 923</t>
    </r>
    <r>
      <rPr>
        <b/>
        <i/>
        <sz val="11"/>
        <color rgb="FF4B4B4B"/>
        <rFont val="Calibri"/>
        <family val="2"/>
        <charset val="238"/>
        <scheme val="minor"/>
      </rPr>
      <t>,</t>
    </r>
    <r>
      <rPr>
        <b/>
        <i/>
        <sz val="11"/>
        <color rgb="FF313131"/>
        <rFont val="Calibri"/>
        <family val="2"/>
        <charset val="238"/>
        <scheme val="minor"/>
      </rPr>
      <t>85 m</t>
    </r>
    <r>
      <rPr>
        <b/>
        <i/>
        <sz val="11"/>
        <color rgb="FF4B4B4B"/>
        <rFont val="Calibri"/>
        <family val="2"/>
        <charset val="238"/>
        <scheme val="minor"/>
      </rPr>
      <t>2</t>
    </r>
  </si>
  <si>
    <r>
      <rPr>
        <sz val="11"/>
        <color rgb="FF313131"/>
        <rFont val="Calibri"/>
        <family val="2"/>
        <charset val="238"/>
        <scheme val="minor"/>
      </rPr>
      <t xml:space="preserve">Budynek wykonany w </t>
    </r>
    <r>
      <rPr>
        <sz val="11"/>
        <color rgb="FF4B4B4B"/>
        <rFont val="Calibri"/>
        <family val="2"/>
        <charset val="238"/>
        <scheme val="minor"/>
      </rPr>
      <t>t</t>
    </r>
    <r>
      <rPr>
        <sz val="11"/>
        <color rgb="FF313131"/>
        <rFont val="Calibri"/>
        <family val="2"/>
        <charset val="238"/>
        <scheme val="minor"/>
      </rPr>
      <t xml:space="preserve">echnologii </t>
    </r>
    <r>
      <rPr>
        <sz val="11"/>
        <color rgb="FF4B4B4B"/>
        <rFont val="Calibri"/>
        <family val="2"/>
        <charset val="238"/>
        <scheme val="minor"/>
      </rPr>
      <t>t</t>
    </r>
    <r>
      <rPr>
        <sz val="11"/>
        <color rgb="FF313131"/>
        <rFont val="Calibri"/>
        <family val="2"/>
        <charset val="238"/>
        <scheme val="minor"/>
      </rPr>
      <t>rady</t>
    </r>
    <r>
      <rPr>
        <sz val="11"/>
        <color rgb="FF4B4B4B"/>
        <rFont val="Calibri"/>
        <family val="2"/>
        <charset val="238"/>
        <scheme val="minor"/>
      </rPr>
      <t>c</t>
    </r>
    <r>
      <rPr>
        <sz val="11"/>
        <color rgb="FF313131"/>
        <rFont val="Calibri"/>
        <family val="2"/>
        <charset val="238"/>
        <scheme val="minor"/>
      </rPr>
      <t>y</t>
    </r>
    <r>
      <rPr>
        <sz val="11"/>
        <color rgb="FF4B4B4B"/>
        <rFont val="Calibri"/>
        <family val="2"/>
        <charset val="238"/>
        <scheme val="minor"/>
      </rPr>
      <t>j</t>
    </r>
    <r>
      <rPr>
        <sz val="11"/>
        <color rgb="FF313131"/>
        <rFont val="Calibri"/>
        <family val="2"/>
        <charset val="238"/>
        <scheme val="minor"/>
      </rPr>
      <t>ne</t>
    </r>
    <r>
      <rPr>
        <sz val="11"/>
        <color rgb="FF4B4B4B"/>
        <rFont val="Calibri"/>
        <family val="2"/>
        <charset val="238"/>
        <scheme val="minor"/>
      </rPr>
      <t xml:space="preserve">j </t>
    </r>
    <r>
      <rPr>
        <sz val="11"/>
        <color rgb="FF313131"/>
        <rFont val="Calibri"/>
        <family val="2"/>
        <charset val="238"/>
        <scheme val="minor"/>
      </rPr>
      <t>murowane</t>
    </r>
    <r>
      <rPr>
        <sz val="11"/>
        <color rgb="FF4B4B4B"/>
        <rFont val="Calibri"/>
        <family val="2"/>
        <charset val="238"/>
        <scheme val="minor"/>
      </rPr>
      <t>j. Uk</t>
    </r>
    <r>
      <rPr>
        <sz val="11"/>
        <color rgb="FF313131"/>
        <rFont val="Calibri"/>
        <family val="2"/>
        <charset val="238"/>
        <scheme val="minor"/>
      </rPr>
      <t>ład ścian nośnych poprzeczny. Dach czterospadowy, drewniany, konstrukcja krokwiowo-jętkowa oraz wieszarowa, krokwie podparte zastrzałami. Strop nad piwnicą odcinkowy na belkach stalowych, pozostałe stropy drewniane. Pokrycie dachu z papy asfaltowej na deskowaniu.</t>
    </r>
  </si>
  <si>
    <r>
      <rPr>
        <sz val="11"/>
        <color rgb="FF313131"/>
        <rFont val="Calibri"/>
        <family val="2"/>
        <charset val="238"/>
        <scheme val="minor"/>
      </rPr>
      <t>Ga</t>
    </r>
    <r>
      <rPr>
        <sz val="11"/>
        <color rgb="FF4B4B4B"/>
        <rFont val="Calibri"/>
        <family val="2"/>
        <charset val="238"/>
        <scheme val="minor"/>
      </rPr>
      <t>ś</t>
    </r>
    <r>
      <rPr>
        <sz val="11"/>
        <color rgb="FF313131"/>
        <rFont val="Calibri"/>
        <family val="2"/>
        <charset val="238"/>
        <scheme val="minor"/>
      </rPr>
      <t>nice</t>
    </r>
    <r>
      <rPr>
        <sz val="11"/>
        <color rgb="FF4B4B4B"/>
        <rFont val="Calibri"/>
        <family val="2"/>
        <charset val="238"/>
        <scheme val="minor"/>
      </rPr>
      <t xml:space="preserve">, </t>
    </r>
    <r>
      <rPr>
        <sz val="11"/>
        <color rgb="FF313131"/>
        <rFont val="Calibri"/>
        <family val="2"/>
        <charset val="238"/>
        <scheme val="minor"/>
      </rPr>
      <t>h</t>
    </r>
    <r>
      <rPr>
        <sz val="11"/>
        <color rgb="FF4B4B4B"/>
        <rFont val="Calibri"/>
        <family val="2"/>
        <charset val="238"/>
        <scheme val="minor"/>
      </rPr>
      <t>y</t>
    </r>
    <r>
      <rPr>
        <sz val="11"/>
        <color rgb="FF313131"/>
        <rFont val="Calibri"/>
        <family val="2"/>
        <charset val="238"/>
        <scheme val="minor"/>
      </rPr>
      <t>drant przeciwpożarowy zewnętrzny, hydranty przeciwpożarowe wewnętrzne</t>
    </r>
  </si>
  <si>
    <r>
      <rPr>
        <sz val="11"/>
        <color rgb="FF646464"/>
        <rFont val="Calibri"/>
        <family val="2"/>
        <charset val="238"/>
        <scheme val="minor"/>
      </rPr>
      <t>Dobry/</t>
    </r>
    <r>
      <rPr>
        <sz val="11"/>
        <color rgb="FF4B4B4B"/>
        <rFont val="Calibri"/>
        <family val="2"/>
        <charset val="238"/>
        <scheme val="minor"/>
      </rPr>
      <t>ok</t>
    </r>
    <r>
      <rPr>
        <sz val="11"/>
        <color rgb="FF313131"/>
        <rFont val="Calibri"/>
        <family val="2"/>
        <charset val="238"/>
        <scheme val="minor"/>
      </rPr>
      <t>r</t>
    </r>
    <r>
      <rPr>
        <sz val="11"/>
        <color rgb="FF4B4B4B"/>
        <rFont val="Calibri"/>
        <family val="2"/>
        <charset val="238"/>
        <scheme val="minor"/>
      </rPr>
      <t>eso</t>
    </r>
    <r>
      <rPr>
        <sz val="11"/>
        <color rgb="FF313131"/>
        <rFont val="Calibri"/>
        <family val="2"/>
        <charset val="238"/>
        <scheme val="minor"/>
      </rPr>
      <t xml:space="preserve">we </t>
    </r>
    <r>
      <rPr>
        <sz val="11"/>
        <color rgb="FF646464"/>
        <rFont val="Calibri"/>
        <family val="2"/>
        <charset val="238"/>
        <scheme val="minor"/>
      </rPr>
      <t>r</t>
    </r>
    <r>
      <rPr>
        <sz val="11"/>
        <color rgb="FF4B4B4B"/>
        <rFont val="Calibri"/>
        <family val="2"/>
        <charset val="238"/>
        <scheme val="minor"/>
      </rPr>
      <t>emon</t>
    </r>
    <r>
      <rPr>
        <sz val="11"/>
        <color rgb="FF646464"/>
        <rFont val="Calibri"/>
        <family val="2"/>
        <charset val="238"/>
        <scheme val="minor"/>
      </rPr>
      <t>ty cząstkowe /-</t>
    </r>
  </si>
  <si>
    <r>
      <rPr>
        <b/>
        <i/>
        <sz val="11"/>
        <color rgb="FF282828"/>
        <rFont val="Calibri"/>
        <family val="2"/>
        <charset val="238"/>
        <scheme val="minor"/>
      </rPr>
      <t xml:space="preserve">Leszno, Al. Jana Pawła II 23
</t>
    </r>
    <r>
      <rPr>
        <b/>
        <i/>
        <sz val="11"/>
        <color rgb="FF383838"/>
        <rFont val="Calibri"/>
        <family val="2"/>
        <charset val="238"/>
        <scheme val="minor"/>
      </rPr>
      <t>I</t>
    </r>
    <r>
      <rPr>
        <b/>
        <i/>
        <sz val="11"/>
        <color rgb="FF676767"/>
        <rFont val="Calibri"/>
        <family val="2"/>
        <charset val="238"/>
        <scheme val="minor"/>
      </rPr>
      <t>.</t>
    </r>
    <r>
      <rPr>
        <b/>
        <i/>
        <sz val="11"/>
        <color rgb="FF383838"/>
        <rFont val="Calibri"/>
        <family val="2"/>
        <charset val="238"/>
        <scheme val="minor"/>
      </rPr>
      <t xml:space="preserve">Budynek </t>
    </r>
    <r>
      <rPr>
        <b/>
        <i/>
        <sz val="11"/>
        <color rgb="FF282828"/>
        <rFont val="Calibri"/>
        <family val="2"/>
        <charset val="238"/>
        <scheme val="minor"/>
      </rPr>
      <t xml:space="preserve">administracyjny </t>
    </r>
    <r>
      <rPr>
        <b/>
        <i/>
        <sz val="11"/>
        <color rgb="FF383838"/>
        <rFont val="Calibri"/>
        <family val="2"/>
        <charset val="238"/>
        <scheme val="minor"/>
      </rPr>
      <t>(wydzielony) metraż 224,80 m2</t>
    </r>
  </si>
  <si>
    <r>
      <rPr>
        <sz val="11"/>
        <color rgb="FF383838"/>
        <rFont val="Calibri"/>
        <family val="2"/>
        <charset val="238"/>
        <scheme val="minor"/>
      </rPr>
      <t>Wydzielona kondygnacja w budynku czterokondygnacyjnym  .</t>
    </r>
  </si>
  <si>
    <r>
      <t xml:space="preserve">Gaśnice, hydrant </t>
    </r>
    <r>
      <rPr>
        <sz val="11"/>
        <color rgb="FF282828"/>
        <rFont val="Calibri"/>
        <family val="2"/>
        <charset val="238"/>
        <scheme val="minor"/>
      </rPr>
      <t>p</t>
    </r>
    <r>
      <rPr>
        <sz val="11"/>
        <color rgb="FF4D4D4D"/>
        <rFont val="Calibri"/>
        <family val="2"/>
        <charset val="238"/>
        <scheme val="minor"/>
      </rPr>
      <t>r</t>
    </r>
    <r>
      <rPr>
        <sz val="11"/>
        <color rgb="FF282828"/>
        <rFont val="Calibri"/>
        <family val="2"/>
        <charset val="238"/>
        <scheme val="minor"/>
      </rPr>
      <t>zeciwpożarow</t>
    </r>
    <r>
      <rPr>
        <sz val="11"/>
        <color rgb="FF4D4D4D"/>
        <rFont val="Calibri"/>
        <family val="2"/>
        <charset val="238"/>
        <scheme val="minor"/>
      </rPr>
      <t xml:space="preserve">y </t>
    </r>
    <r>
      <rPr>
        <sz val="11"/>
        <color rgb="FF383838"/>
        <rFont val="Calibri"/>
        <family val="2"/>
        <charset val="238"/>
        <scheme val="minor"/>
      </rPr>
      <t>zewnętrzny oraz sygnalizacja pożarowa z powiadomieniem</t>
    </r>
  </si>
  <si>
    <r>
      <rPr>
        <sz val="11"/>
        <color rgb="FF828282"/>
        <rFont val="Calibri"/>
        <family val="2"/>
        <charset val="238"/>
        <scheme val="minor"/>
      </rPr>
      <t>J</t>
    </r>
    <r>
      <rPr>
        <sz val="11"/>
        <color rgb="FF383838"/>
        <rFont val="Calibri"/>
        <family val="2"/>
        <charset val="238"/>
        <scheme val="minor"/>
      </rPr>
      <t>w.</t>
    </r>
  </si>
  <si>
    <r>
      <rPr>
        <sz val="11"/>
        <color rgb="FF4D4D4D"/>
        <rFont val="Calibri"/>
        <family val="2"/>
        <charset val="238"/>
        <scheme val="minor"/>
      </rPr>
      <t xml:space="preserve">Dobry/remont- </t>
    </r>
    <r>
      <rPr>
        <sz val="11"/>
        <color rgb="FF676767"/>
        <rFont val="Calibri"/>
        <family val="2"/>
        <charset val="238"/>
        <scheme val="minor"/>
      </rPr>
      <t>t</t>
    </r>
    <r>
      <rPr>
        <sz val="11"/>
        <color rgb="FF383838"/>
        <rFont val="Calibri"/>
        <family val="2"/>
        <charset val="238"/>
        <scheme val="minor"/>
      </rPr>
      <t>ermomodernizac</t>
    </r>
    <r>
      <rPr>
        <sz val="11"/>
        <color rgb="FF676767"/>
        <rFont val="Calibri"/>
        <family val="2"/>
        <charset val="238"/>
        <scheme val="minor"/>
      </rPr>
      <t>j</t>
    </r>
    <r>
      <rPr>
        <sz val="11"/>
        <color rgb="FF383838"/>
        <rFont val="Calibri"/>
        <family val="2"/>
        <charset val="238"/>
        <scheme val="minor"/>
      </rPr>
      <t>a</t>
    </r>
    <r>
      <rPr>
        <sz val="11"/>
        <color rgb="FF676767"/>
        <rFont val="Calibri"/>
        <family val="2"/>
        <charset val="238"/>
        <scheme val="minor"/>
      </rPr>
      <t>/</t>
    </r>
    <r>
      <rPr>
        <sz val="11"/>
        <color rgb="FF4D4D4D"/>
        <rFont val="Calibri"/>
        <family val="2"/>
        <charset val="238"/>
        <scheme val="minor"/>
      </rPr>
      <t>-</t>
    </r>
  </si>
  <si>
    <r>
      <rPr>
        <b/>
        <i/>
        <sz val="11"/>
        <color rgb="FF282828"/>
        <rFont val="Calibri"/>
        <family val="2"/>
        <charset val="238"/>
        <scheme val="minor"/>
      </rPr>
      <t xml:space="preserve">Leszno, </t>
    </r>
    <r>
      <rPr>
        <i/>
        <sz val="11"/>
        <color rgb="FF282828"/>
        <rFont val="Calibri"/>
        <family val="2"/>
        <charset val="238"/>
        <scheme val="minor"/>
      </rPr>
      <t xml:space="preserve">ul. </t>
    </r>
    <r>
      <rPr>
        <b/>
        <i/>
        <sz val="11"/>
        <color rgb="FF282828"/>
        <rFont val="Calibri"/>
        <family val="2"/>
        <charset val="238"/>
        <scheme val="minor"/>
      </rPr>
      <t xml:space="preserve">Słowiańsko 24 </t>
    </r>
    <r>
      <rPr>
        <b/>
        <sz val="11"/>
        <color rgb="FF383838"/>
        <rFont val="Calibri"/>
        <family val="2"/>
        <charset val="238"/>
        <scheme val="minor"/>
      </rPr>
      <t xml:space="preserve">- </t>
    </r>
    <r>
      <rPr>
        <b/>
        <i/>
        <sz val="11"/>
        <color rgb="FF282828"/>
        <rFont val="Calibri"/>
        <family val="2"/>
        <charset val="238"/>
        <scheme val="minor"/>
      </rPr>
      <t>lokal wynajmowany</t>
    </r>
  </si>
  <si>
    <r>
      <rPr>
        <sz val="11"/>
        <color rgb="FF282828"/>
        <rFont val="Calibri"/>
        <family val="2"/>
        <charset val="238"/>
        <scheme val="minor"/>
      </rPr>
      <t xml:space="preserve">Lokal </t>
    </r>
    <r>
      <rPr>
        <sz val="11"/>
        <color rgb="FF383838"/>
        <rFont val="Calibri"/>
        <family val="2"/>
        <charset val="238"/>
        <scheme val="minor"/>
      </rPr>
      <t xml:space="preserve">usługowy na </t>
    </r>
    <r>
      <rPr>
        <sz val="11"/>
        <color rgb="FF282828"/>
        <rFont val="Calibri"/>
        <family val="2"/>
        <charset val="238"/>
        <scheme val="minor"/>
      </rPr>
      <t xml:space="preserve">parterze budynku </t>
    </r>
    <r>
      <rPr>
        <sz val="11"/>
        <color rgb="FF383838"/>
        <rFont val="Calibri"/>
        <family val="2"/>
        <charset val="238"/>
        <scheme val="minor"/>
      </rPr>
      <t>mieszkalnego w zabudowie śródmiejskiej.</t>
    </r>
  </si>
  <si>
    <r>
      <t xml:space="preserve">Gaśnice, hydrant </t>
    </r>
    <r>
      <rPr>
        <sz val="11"/>
        <color rgb="FF282828"/>
        <rFont val="Calibri"/>
        <family val="2"/>
        <charset val="238"/>
        <scheme val="minor"/>
      </rPr>
      <t>p</t>
    </r>
    <r>
      <rPr>
        <sz val="11"/>
        <color rgb="FF4D4D4D"/>
        <rFont val="Calibri"/>
        <family val="2"/>
        <charset val="238"/>
        <scheme val="minor"/>
      </rPr>
      <t>r</t>
    </r>
    <r>
      <rPr>
        <sz val="11"/>
        <color rgb="FF282828"/>
        <rFont val="Calibri"/>
        <family val="2"/>
        <charset val="238"/>
        <scheme val="minor"/>
      </rPr>
      <t>zec</t>
    </r>
    <r>
      <rPr>
        <sz val="11"/>
        <color rgb="FF4D4D4D"/>
        <rFont val="Calibri"/>
        <family val="2"/>
        <charset val="238"/>
        <scheme val="minor"/>
      </rPr>
      <t>iw</t>
    </r>
    <r>
      <rPr>
        <sz val="11"/>
        <color rgb="FF282828"/>
        <rFont val="Calibri"/>
        <family val="2"/>
        <charset val="238"/>
        <scheme val="minor"/>
      </rPr>
      <t>pożarow</t>
    </r>
    <r>
      <rPr>
        <sz val="11"/>
        <color rgb="FF4D4D4D"/>
        <rFont val="Calibri"/>
        <family val="2"/>
        <charset val="238"/>
        <scheme val="minor"/>
      </rPr>
      <t>y zewnętrzny</t>
    </r>
  </si>
  <si>
    <r>
      <rPr>
        <sz val="11"/>
        <color rgb="FF4D4D4D"/>
        <rFont val="Calibri"/>
        <family val="2"/>
        <charset val="238"/>
        <scheme val="minor"/>
      </rPr>
      <t>Jw</t>
    </r>
    <r>
      <rPr>
        <sz val="11"/>
        <color rgb="FF676767"/>
        <rFont val="Calibri"/>
        <family val="2"/>
        <charset val="238"/>
        <scheme val="minor"/>
      </rPr>
      <t>.</t>
    </r>
  </si>
  <si>
    <r>
      <rPr>
        <sz val="11"/>
        <color rgb="FF4D4D4D"/>
        <rFont val="Calibri"/>
        <family val="2"/>
        <charset val="238"/>
        <scheme val="minor"/>
      </rPr>
      <t>Lok</t>
    </r>
    <r>
      <rPr>
        <sz val="11"/>
        <color rgb="FF282828"/>
        <rFont val="Calibri"/>
        <family val="2"/>
        <charset val="238"/>
        <scheme val="minor"/>
      </rPr>
      <t xml:space="preserve">al </t>
    </r>
    <r>
      <rPr>
        <sz val="11"/>
        <color rgb="FF383838"/>
        <rFont val="Calibri"/>
        <family val="2"/>
        <charset val="238"/>
        <scheme val="minor"/>
      </rPr>
      <t xml:space="preserve">w stanie dobrym/okresowe </t>
    </r>
    <r>
      <rPr>
        <sz val="11"/>
        <color rgb="FF676767"/>
        <rFont val="Calibri"/>
        <family val="2"/>
        <charset val="238"/>
        <scheme val="minor"/>
      </rPr>
      <t>r</t>
    </r>
    <r>
      <rPr>
        <sz val="11"/>
        <color rgb="FF383838"/>
        <rFont val="Calibri"/>
        <family val="2"/>
        <charset val="238"/>
        <scheme val="minor"/>
      </rPr>
      <t>emont</t>
    </r>
    <r>
      <rPr>
        <sz val="11"/>
        <color rgb="FF676767"/>
        <rFont val="Calibri"/>
        <family val="2"/>
        <charset val="238"/>
        <scheme val="minor"/>
      </rPr>
      <t>y c</t>
    </r>
    <r>
      <rPr>
        <sz val="11"/>
        <color rgb="FF383838"/>
        <rFont val="Calibri"/>
        <family val="2"/>
        <charset val="238"/>
        <scheme val="minor"/>
      </rPr>
      <t>ząstkowe</t>
    </r>
    <r>
      <rPr>
        <sz val="11"/>
        <color rgb="FF676767"/>
        <rFont val="Calibri"/>
        <family val="2"/>
        <charset val="238"/>
        <scheme val="minor"/>
      </rPr>
      <t>/</t>
    </r>
    <r>
      <rPr>
        <sz val="11"/>
        <color rgb="FF282828"/>
        <rFont val="Calibri"/>
        <family val="2"/>
        <charset val="238"/>
        <scheme val="minor"/>
      </rPr>
      <t>-</t>
    </r>
  </si>
  <si>
    <r>
      <rPr>
        <b/>
        <i/>
        <sz val="11"/>
        <color rgb="FF282828"/>
        <rFont val="Calibri"/>
        <family val="2"/>
        <charset val="238"/>
        <scheme val="minor"/>
      </rPr>
      <t xml:space="preserve">Leszno, </t>
    </r>
    <r>
      <rPr>
        <i/>
        <sz val="11"/>
        <color rgb="FF383838"/>
        <rFont val="Calibri"/>
        <family val="2"/>
        <charset val="238"/>
        <scheme val="minor"/>
      </rPr>
      <t xml:space="preserve">ul. </t>
    </r>
    <r>
      <rPr>
        <b/>
        <i/>
        <sz val="11"/>
        <color rgb="FF282828"/>
        <rFont val="Calibri"/>
        <family val="2"/>
        <charset val="238"/>
        <scheme val="minor"/>
      </rPr>
      <t xml:space="preserve">Poniatowskiego 11 </t>
    </r>
    <r>
      <rPr>
        <b/>
        <sz val="11"/>
        <color rgb="FF282828"/>
        <rFont val="Calibri"/>
        <family val="2"/>
        <charset val="238"/>
        <scheme val="minor"/>
      </rPr>
      <t xml:space="preserve">- </t>
    </r>
    <r>
      <rPr>
        <b/>
        <i/>
        <sz val="11"/>
        <color rgb="FF282828"/>
        <rFont val="Calibri"/>
        <family val="2"/>
        <charset val="238"/>
        <scheme val="minor"/>
      </rPr>
      <t>lokale wynajmowane</t>
    </r>
  </si>
  <si>
    <r>
      <rPr>
        <sz val="11"/>
        <color rgb="FF282828"/>
        <rFont val="Calibri"/>
        <family val="2"/>
        <charset val="238"/>
        <scheme val="minor"/>
      </rPr>
      <t xml:space="preserve">Lokale biurowe </t>
    </r>
    <r>
      <rPr>
        <sz val="11"/>
        <color rgb="FF383838"/>
        <rFont val="Calibri"/>
        <family val="2"/>
        <charset val="238"/>
        <scheme val="minor"/>
      </rPr>
      <t xml:space="preserve">na parterze budynku </t>
    </r>
    <r>
      <rPr>
        <sz val="11"/>
        <color rgb="FF282828"/>
        <rFont val="Calibri"/>
        <family val="2"/>
        <charset val="238"/>
        <scheme val="minor"/>
      </rPr>
      <t>wolnostoją</t>
    </r>
    <r>
      <rPr>
        <sz val="11"/>
        <color rgb="FF4D4D4D"/>
        <rFont val="Calibri"/>
        <family val="2"/>
        <charset val="238"/>
        <scheme val="minor"/>
      </rPr>
      <t xml:space="preserve">cego </t>
    </r>
    <r>
      <rPr>
        <sz val="11"/>
        <color rgb="FF282828"/>
        <rFont val="Calibri"/>
        <family val="2"/>
        <charset val="238"/>
        <scheme val="minor"/>
      </rPr>
      <t xml:space="preserve">bursy </t>
    </r>
    <r>
      <rPr>
        <sz val="11"/>
        <color rgb="FF383838"/>
        <rFont val="Calibri"/>
        <family val="2"/>
        <charset val="238"/>
        <scheme val="minor"/>
      </rPr>
      <t>szkolne</t>
    </r>
    <r>
      <rPr>
        <sz val="11"/>
        <color rgb="FF676767"/>
        <rFont val="Calibri"/>
        <family val="2"/>
        <charset val="238"/>
        <scheme val="minor"/>
      </rPr>
      <t>j</t>
    </r>
  </si>
  <si>
    <r>
      <t xml:space="preserve">Gaśnice, hydrant </t>
    </r>
    <r>
      <rPr>
        <sz val="11"/>
        <color rgb="FF282828"/>
        <rFont val="Calibri"/>
        <family val="2"/>
        <charset val="238"/>
        <scheme val="minor"/>
      </rPr>
      <t>przeciwpoża</t>
    </r>
    <r>
      <rPr>
        <sz val="11"/>
        <color rgb="FF4D4D4D"/>
        <rFont val="Calibri"/>
        <family val="2"/>
        <charset val="238"/>
        <scheme val="minor"/>
      </rPr>
      <t xml:space="preserve">rowy </t>
    </r>
    <r>
      <rPr>
        <sz val="11"/>
        <color rgb="FF282828"/>
        <rFont val="Calibri"/>
        <family val="2"/>
        <charset val="238"/>
        <scheme val="minor"/>
      </rPr>
      <t>zewnętrzny</t>
    </r>
    <r>
      <rPr>
        <sz val="11"/>
        <color rgb="FF676767"/>
        <rFont val="Calibri"/>
        <family val="2"/>
        <charset val="238"/>
        <scheme val="minor"/>
      </rPr>
      <t xml:space="preserve">, </t>
    </r>
    <r>
      <rPr>
        <sz val="11"/>
        <color rgb="FF383838"/>
        <rFont val="Calibri"/>
        <family val="2"/>
        <charset val="238"/>
        <scheme val="minor"/>
      </rPr>
      <t>hydranty przec</t>
    </r>
    <r>
      <rPr>
        <sz val="11"/>
        <color rgb="FF676767"/>
        <rFont val="Calibri"/>
        <family val="2"/>
        <charset val="238"/>
        <scheme val="minor"/>
      </rPr>
      <t>i</t>
    </r>
    <r>
      <rPr>
        <sz val="11"/>
        <color rgb="FF383838"/>
        <rFont val="Calibri"/>
        <family val="2"/>
        <charset val="238"/>
        <scheme val="minor"/>
      </rPr>
      <t>wpożarowe wewnętrzne.</t>
    </r>
  </si>
  <si>
    <r>
      <rPr>
        <sz val="11"/>
        <color rgb="FF4D4D4D"/>
        <rFont val="Calibri"/>
        <family val="2"/>
        <charset val="238"/>
        <scheme val="minor"/>
      </rPr>
      <t xml:space="preserve">Lokale </t>
    </r>
    <r>
      <rPr>
        <sz val="11"/>
        <color rgb="FF383838"/>
        <rFont val="Calibri"/>
        <family val="2"/>
        <charset val="238"/>
        <scheme val="minor"/>
      </rPr>
      <t xml:space="preserve">w </t>
    </r>
    <r>
      <rPr>
        <sz val="11"/>
        <color rgb="FF4D4D4D"/>
        <rFont val="Calibri"/>
        <family val="2"/>
        <charset val="238"/>
        <scheme val="minor"/>
      </rPr>
      <t xml:space="preserve">stanie </t>
    </r>
    <r>
      <rPr>
        <sz val="11"/>
        <color rgb="FF383838"/>
        <rFont val="Calibri"/>
        <family val="2"/>
        <charset val="238"/>
        <scheme val="minor"/>
      </rPr>
      <t xml:space="preserve">dobrym/okresowe </t>
    </r>
    <r>
      <rPr>
        <sz val="11"/>
        <color rgb="FF4D4D4D"/>
        <rFont val="Calibri"/>
        <family val="2"/>
        <charset val="238"/>
        <scheme val="minor"/>
      </rPr>
      <t>remo</t>
    </r>
    <r>
      <rPr>
        <sz val="11"/>
        <color rgb="FF676767"/>
        <rFont val="Calibri"/>
        <family val="2"/>
        <charset val="238"/>
        <scheme val="minor"/>
      </rPr>
      <t>n</t>
    </r>
    <r>
      <rPr>
        <sz val="11"/>
        <color rgb="FF4D4D4D"/>
        <rFont val="Calibri"/>
        <family val="2"/>
        <charset val="238"/>
        <scheme val="minor"/>
      </rPr>
      <t>ty cząstkowe/-</t>
    </r>
  </si>
  <si>
    <t>Leszno, Berwińskich 7D (Archiwum zakładowe) pow. zab. 168,58 m2</t>
  </si>
  <si>
    <r>
      <rPr>
        <sz val="11"/>
        <color rgb="FF282828"/>
        <rFont val="Calibri"/>
        <family val="2"/>
        <charset val="238"/>
        <scheme val="minor"/>
      </rPr>
      <t xml:space="preserve">Budynki parterowe </t>
    </r>
    <r>
      <rPr>
        <sz val="11"/>
        <color rgb="FF383838"/>
        <rFont val="Calibri"/>
        <family val="2"/>
        <charset val="238"/>
        <scheme val="minor"/>
      </rPr>
      <t>murowane</t>
    </r>
  </si>
  <si>
    <r>
      <rPr>
        <sz val="11"/>
        <color rgb="FF383838"/>
        <rFont val="Calibri"/>
        <family val="2"/>
        <charset val="238"/>
        <scheme val="minor"/>
      </rPr>
      <t>Gaśnice, hydrant przeciwpoża</t>
    </r>
    <r>
      <rPr>
        <sz val="11"/>
        <color rgb="FF676767"/>
        <rFont val="Calibri"/>
        <family val="2"/>
        <charset val="238"/>
        <scheme val="minor"/>
      </rPr>
      <t>r</t>
    </r>
    <r>
      <rPr>
        <sz val="11"/>
        <color rgb="FF383838"/>
        <rFont val="Calibri"/>
        <family val="2"/>
        <charset val="238"/>
        <scheme val="minor"/>
      </rPr>
      <t xml:space="preserve">owy
</t>
    </r>
    <r>
      <rPr>
        <sz val="11"/>
        <color rgb="FF4D4D4D"/>
        <rFont val="Calibri"/>
        <family val="2"/>
        <charset val="238"/>
        <scheme val="minor"/>
      </rPr>
      <t>ze</t>
    </r>
    <r>
      <rPr>
        <sz val="11"/>
        <color rgb="FF282828"/>
        <rFont val="Calibri"/>
        <family val="2"/>
        <charset val="238"/>
        <scheme val="minor"/>
      </rPr>
      <t>wnę</t>
    </r>
    <r>
      <rPr>
        <sz val="11"/>
        <color rgb="FF4D4D4D"/>
        <rFont val="Calibri"/>
        <family val="2"/>
        <charset val="238"/>
        <scheme val="minor"/>
      </rPr>
      <t>trzny.</t>
    </r>
  </si>
  <si>
    <t xml:space="preserve">Leszno Berwińskich 7C pow. zab. 312,57 m2 </t>
  </si>
  <si>
    <t>Budynek parterowy murowany</t>
  </si>
  <si>
    <t>Gaśnice, hydrant przeciwpożrowy zewnętrzny</t>
  </si>
  <si>
    <t>Dozór całodobowy</t>
  </si>
  <si>
    <t>Lokal w stanie dobrym/ po modernizacji/-</t>
  </si>
  <si>
    <r>
      <rPr>
        <b/>
        <i/>
        <sz val="11"/>
        <color rgb="FF282828"/>
        <rFont val="Calibri"/>
        <family val="2"/>
        <charset val="238"/>
        <scheme val="minor"/>
      </rPr>
      <t xml:space="preserve">Leszno, Rynek RATUSZ
Budynek Ratusza </t>
    </r>
    <r>
      <rPr>
        <b/>
        <i/>
        <sz val="11"/>
        <color rgb="FF383838"/>
        <rFont val="Calibri"/>
        <family val="2"/>
        <charset val="238"/>
        <scheme val="minor"/>
      </rPr>
      <t>1210 m2</t>
    </r>
  </si>
  <si>
    <r>
      <t xml:space="preserve">Budynek czterokondygnacyjny o konstrukcji tradycyjnej z wieżą. </t>
    </r>
    <r>
      <rPr>
        <sz val="11"/>
        <color rgb="FF383838"/>
        <rFont val="Calibri"/>
        <family val="2"/>
        <charset val="238"/>
        <scheme val="minor"/>
      </rPr>
      <t xml:space="preserve">Część </t>
    </r>
    <r>
      <rPr>
        <sz val="11"/>
        <color rgb="FF282828"/>
        <rFont val="Calibri"/>
        <family val="2"/>
        <charset val="238"/>
        <scheme val="minor"/>
      </rPr>
      <t xml:space="preserve">dolna </t>
    </r>
    <r>
      <rPr>
        <sz val="11"/>
        <color rgb="FF383838"/>
        <rFont val="Calibri"/>
        <family val="2"/>
        <charset val="238"/>
        <scheme val="minor"/>
      </rPr>
      <t xml:space="preserve">wieży </t>
    </r>
    <r>
      <rPr>
        <sz val="11"/>
        <color rgb="FF282828"/>
        <rFont val="Calibri"/>
        <family val="2"/>
        <charset val="238"/>
        <scheme val="minor"/>
      </rPr>
      <t>murowana</t>
    </r>
    <r>
      <rPr>
        <sz val="11"/>
        <color rgb="FF4D4D4D"/>
        <rFont val="Calibri"/>
        <family val="2"/>
        <charset val="238"/>
        <scheme val="minor"/>
      </rPr>
      <t>,</t>
    </r>
    <r>
      <rPr>
        <sz val="11"/>
        <color rgb="FF383838"/>
        <rFont val="Calibri"/>
        <family val="2"/>
        <charset val="238"/>
        <scheme val="minor"/>
      </rPr>
      <t xml:space="preserve">górna o konstrukcji drewnianej. Dach </t>
    </r>
    <r>
      <rPr>
        <sz val="11"/>
        <color rgb="FF282828"/>
        <rFont val="Calibri"/>
        <family val="2"/>
        <charset val="238"/>
        <scheme val="minor"/>
      </rPr>
      <t>plaski,</t>
    </r>
    <r>
      <rPr>
        <sz val="11"/>
        <color rgb="FF383838"/>
        <rFont val="Calibri"/>
        <family val="2"/>
        <charset val="238"/>
        <scheme val="minor"/>
      </rPr>
      <t xml:space="preserve">konstrukcja stalowa </t>
    </r>
    <r>
      <rPr>
        <sz val="11"/>
        <color rgb="FF282828"/>
        <rFont val="Calibri"/>
        <family val="2"/>
        <charset val="238"/>
        <scheme val="minor"/>
      </rPr>
      <t xml:space="preserve">pokryta </t>
    </r>
    <r>
      <rPr>
        <sz val="11"/>
        <color rgb="FF383838"/>
        <rFont val="Calibri"/>
        <family val="2"/>
        <charset val="238"/>
        <scheme val="minor"/>
      </rPr>
      <t xml:space="preserve">papą zgrzewalną na </t>
    </r>
    <r>
      <rPr>
        <sz val="11"/>
        <color rgb="FF282828"/>
        <rFont val="Calibri"/>
        <family val="2"/>
        <charset val="238"/>
        <scheme val="minor"/>
      </rPr>
      <t xml:space="preserve">wełnie mineralnej. </t>
    </r>
    <r>
      <rPr>
        <sz val="11"/>
        <color rgb="FF383838"/>
        <rFont val="Calibri"/>
        <family val="2"/>
        <charset val="238"/>
        <scheme val="minor"/>
      </rPr>
      <t>Ściany wewnętrzne murowane z cegły ceramicznej. Stropy betonowe na belkach stalowych.</t>
    </r>
  </si>
  <si>
    <r>
      <t xml:space="preserve">Gaśnice, hydranty przeciwpożarowe </t>
    </r>
    <r>
      <rPr>
        <sz val="11"/>
        <color rgb="FF383838"/>
        <rFont val="Calibri"/>
        <family val="2"/>
        <charset val="238"/>
        <scheme val="minor"/>
      </rPr>
      <t>zewnętrzne</t>
    </r>
    <r>
      <rPr>
        <sz val="11"/>
        <color rgb="FF676767"/>
        <rFont val="Calibri"/>
        <family val="2"/>
        <charset val="238"/>
        <scheme val="minor"/>
      </rPr>
      <t>,</t>
    </r>
    <r>
      <rPr>
        <sz val="11"/>
        <color rgb="FF383838"/>
        <rFont val="Calibri"/>
        <family val="2"/>
        <charset val="238"/>
        <scheme val="minor"/>
      </rPr>
      <t xml:space="preserve">hydranty </t>
    </r>
    <r>
      <rPr>
        <sz val="11"/>
        <color rgb="FF282828"/>
        <rFont val="Calibri"/>
        <family val="2"/>
        <charset val="238"/>
        <scheme val="minor"/>
      </rPr>
      <t>przeciwpo</t>
    </r>
    <r>
      <rPr>
        <sz val="11"/>
        <color rgb="FF4D4D4D"/>
        <rFont val="Calibri"/>
        <family val="2"/>
        <charset val="238"/>
        <scheme val="minor"/>
      </rPr>
      <t>ża</t>
    </r>
    <r>
      <rPr>
        <sz val="11"/>
        <color rgb="FF282828"/>
        <rFont val="Calibri"/>
        <family val="2"/>
        <charset val="238"/>
        <scheme val="minor"/>
      </rPr>
      <t xml:space="preserve">rowe wewnętrzne </t>
    </r>
    <r>
      <rPr>
        <sz val="11"/>
        <color rgb="FF383838"/>
        <rFont val="Calibri"/>
        <family val="2"/>
        <charset val="238"/>
        <scheme val="minor"/>
      </rPr>
      <t>oraz monitoring przeciwpożarowy</t>
    </r>
  </si>
  <si>
    <t>Jak w poz. 1.</t>
  </si>
  <si>
    <r>
      <rPr>
        <sz val="11"/>
        <color rgb="FF282828"/>
        <rFont val="Calibri"/>
        <family val="2"/>
        <charset val="238"/>
        <scheme val="minor"/>
      </rPr>
      <t>Do</t>
    </r>
    <r>
      <rPr>
        <sz val="11"/>
        <color rgb="FF4D4D4D"/>
        <rFont val="Calibri"/>
        <family val="2"/>
        <charset val="238"/>
        <scheme val="minor"/>
      </rPr>
      <t>bry</t>
    </r>
    <r>
      <rPr>
        <sz val="11"/>
        <color rgb="FF676767"/>
        <rFont val="Calibri"/>
        <family val="2"/>
        <charset val="238"/>
        <scheme val="minor"/>
      </rPr>
      <t>/</t>
    </r>
    <r>
      <rPr>
        <sz val="11"/>
        <color rgb="FF383838"/>
        <rFont val="Calibri"/>
        <family val="2"/>
        <charset val="238"/>
        <scheme val="minor"/>
      </rPr>
      <t xml:space="preserve">okresowe </t>
    </r>
    <r>
      <rPr>
        <sz val="11"/>
        <color rgb="FF676767"/>
        <rFont val="Calibri"/>
        <family val="2"/>
        <charset val="238"/>
        <scheme val="minor"/>
      </rPr>
      <t>r</t>
    </r>
    <r>
      <rPr>
        <sz val="11"/>
        <color rgb="FF383838"/>
        <rFont val="Calibri"/>
        <family val="2"/>
        <charset val="238"/>
        <scheme val="minor"/>
      </rPr>
      <t>emo</t>
    </r>
    <r>
      <rPr>
        <sz val="11"/>
        <color rgb="FF676767"/>
        <rFont val="Calibri"/>
        <family val="2"/>
        <charset val="238"/>
        <scheme val="minor"/>
      </rPr>
      <t>n</t>
    </r>
    <r>
      <rPr>
        <sz val="11"/>
        <color rgb="FF4D4D4D"/>
        <rFont val="Calibri"/>
        <family val="2"/>
        <charset val="238"/>
        <scheme val="minor"/>
      </rPr>
      <t>t</t>
    </r>
    <r>
      <rPr>
        <sz val="11"/>
        <color rgb="FF676767"/>
        <rFont val="Calibri"/>
        <family val="2"/>
        <charset val="238"/>
        <scheme val="minor"/>
      </rPr>
      <t xml:space="preserve">y </t>
    </r>
    <r>
      <rPr>
        <sz val="11"/>
        <color rgb="FF383838"/>
        <rFont val="Calibri"/>
        <family val="2"/>
        <charset val="238"/>
        <scheme val="minor"/>
      </rPr>
      <t xml:space="preserve">cząstkowe </t>
    </r>
    <r>
      <rPr>
        <sz val="11"/>
        <color rgb="FF676767"/>
        <rFont val="Calibri"/>
        <family val="2"/>
        <charset val="238"/>
        <scheme val="minor"/>
      </rPr>
      <t>/</t>
    </r>
    <r>
      <rPr>
        <sz val="11"/>
        <color rgb="FF282828"/>
        <rFont val="Calibri"/>
        <family val="2"/>
        <charset val="238"/>
        <scheme val="minor"/>
      </rPr>
      <t>·</t>
    </r>
  </si>
  <si>
    <r>
      <rPr>
        <b/>
        <i/>
        <sz val="11"/>
        <color rgb="FF282828"/>
        <rFont val="Calibri"/>
        <family val="2"/>
        <charset val="238"/>
        <scheme val="minor"/>
      </rPr>
      <t xml:space="preserve">Leszno, Jana Pawła II 21A
</t>
    </r>
    <r>
      <rPr>
        <b/>
        <i/>
        <sz val="11"/>
        <color rgb="FF383838"/>
        <rFont val="Calibri"/>
        <family val="2"/>
        <charset val="238"/>
        <scheme val="minor"/>
      </rPr>
      <t xml:space="preserve">I.Budynek administracyjny </t>
    </r>
    <r>
      <rPr>
        <b/>
        <i/>
        <sz val="11"/>
        <color rgb="FF282828"/>
        <rFont val="Calibri"/>
        <family val="2"/>
        <charset val="238"/>
        <scheme val="minor"/>
      </rPr>
      <t>185,41 m2</t>
    </r>
  </si>
  <si>
    <r>
      <rPr>
        <sz val="11"/>
        <color rgb="FF282828"/>
        <rFont val="Calibri"/>
        <family val="2"/>
        <charset val="238"/>
        <scheme val="minor"/>
      </rPr>
      <t xml:space="preserve">Budynek </t>
    </r>
    <r>
      <rPr>
        <sz val="11"/>
        <color rgb="FF383838"/>
        <rFont val="Calibri"/>
        <family val="2"/>
        <charset val="238"/>
        <scheme val="minor"/>
      </rPr>
      <t xml:space="preserve">dwukondygnacyjny wykonany metodą tradycyjną. Ściany </t>
    </r>
    <r>
      <rPr>
        <sz val="11"/>
        <color rgb="FF282828"/>
        <rFont val="Calibri"/>
        <family val="2"/>
        <charset val="238"/>
        <scheme val="minor"/>
      </rPr>
      <t xml:space="preserve">zewnętrzne </t>
    </r>
    <r>
      <rPr>
        <sz val="11"/>
        <color rgb="FF383838"/>
        <rFont val="Calibri"/>
        <family val="2"/>
        <charset val="238"/>
        <scheme val="minor"/>
      </rPr>
      <t xml:space="preserve">wykonane </t>
    </r>
    <r>
      <rPr>
        <sz val="11"/>
        <color rgb="FF282828"/>
        <rFont val="Calibri"/>
        <family val="2"/>
        <charset val="238"/>
        <scheme val="minor"/>
      </rPr>
      <t>z pustaków i</t>
    </r>
    <r>
      <rPr>
        <sz val="11"/>
        <color rgb="FF383838"/>
        <rFont val="Calibri"/>
        <family val="2"/>
        <charset val="238"/>
        <scheme val="minor"/>
      </rPr>
      <t xml:space="preserve">cegieł ceramicznych. </t>
    </r>
    <r>
      <rPr>
        <sz val="11"/>
        <color rgb="FF282828"/>
        <rFont val="Calibri"/>
        <family val="2"/>
        <charset val="238"/>
        <scheme val="minor"/>
      </rPr>
      <t xml:space="preserve">ścia </t>
    </r>
    <r>
      <rPr>
        <sz val="11"/>
        <color rgb="FF4D4D4D"/>
        <rFont val="Calibri"/>
        <family val="2"/>
        <charset val="238"/>
        <scheme val="minor"/>
      </rPr>
      <t xml:space="preserve">ny </t>
    </r>
    <r>
      <rPr>
        <sz val="11"/>
        <color rgb="FF282828"/>
        <rFont val="Calibri"/>
        <family val="2"/>
        <charset val="238"/>
        <scheme val="minor"/>
      </rPr>
      <t xml:space="preserve">wewnętrzne </t>
    </r>
    <r>
      <rPr>
        <sz val="11"/>
        <color rgb="FF383838"/>
        <rFont val="Calibri"/>
        <family val="2"/>
        <charset val="238"/>
        <scheme val="minor"/>
      </rPr>
      <t xml:space="preserve">murowane </t>
    </r>
    <r>
      <rPr>
        <sz val="11"/>
        <color rgb="FF282828"/>
        <rFont val="Calibri"/>
        <family val="2"/>
        <charset val="238"/>
        <scheme val="minor"/>
      </rPr>
      <t xml:space="preserve">z </t>
    </r>
    <r>
      <rPr>
        <sz val="11"/>
        <color rgb="FF383838"/>
        <rFont val="Calibri"/>
        <family val="2"/>
        <charset val="238"/>
        <scheme val="minor"/>
      </rPr>
      <t xml:space="preserve">cegieł ceramicznych. Strop </t>
    </r>
    <r>
      <rPr>
        <sz val="11"/>
        <color rgb="FF282828"/>
        <rFont val="Calibri"/>
        <family val="2"/>
        <charset val="238"/>
        <scheme val="minor"/>
      </rPr>
      <t xml:space="preserve">między </t>
    </r>
    <r>
      <rPr>
        <sz val="11"/>
        <color rgb="FF383838"/>
        <rFont val="Calibri"/>
        <family val="2"/>
        <charset val="238"/>
        <scheme val="minor"/>
      </rPr>
      <t xml:space="preserve">kondygnacjami wykonany z </t>
    </r>
    <r>
      <rPr>
        <sz val="11"/>
        <color rgb="FF282828"/>
        <rFont val="Calibri"/>
        <family val="2"/>
        <charset val="238"/>
        <scheme val="minor"/>
      </rPr>
      <t xml:space="preserve">prefabrykowanych płyt </t>
    </r>
    <r>
      <rPr>
        <sz val="11"/>
        <color rgb="FF383838"/>
        <rFont val="Calibri"/>
        <family val="2"/>
        <charset val="238"/>
        <scheme val="minor"/>
      </rPr>
      <t xml:space="preserve">żelbetowych. </t>
    </r>
    <r>
      <rPr>
        <sz val="11"/>
        <color rgb="FF282828"/>
        <rFont val="Calibri"/>
        <family val="2"/>
        <charset val="238"/>
        <scheme val="minor"/>
      </rPr>
      <t>Stropodach żelbetowv pokrvtv papą na lepiku</t>
    </r>
    <r>
      <rPr>
        <sz val="11"/>
        <color rgb="FF383838"/>
        <rFont val="Calibri"/>
        <family val="2"/>
        <charset val="238"/>
        <scheme val="minor"/>
      </rPr>
      <t>.</t>
    </r>
  </si>
  <si>
    <r>
      <rPr>
        <sz val="11"/>
        <color rgb="FF282828"/>
        <rFont val="Calibri"/>
        <family val="2"/>
        <charset val="238"/>
        <scheme val="minor"/>
      </rPr>
      <t>Gaśnice</t>
    </r>
    <r>
      <rPr>
        <sz val="11"/>
        <color rgb="FF676767"/>
        <rFont val="Calibri"/>
        <family val="2"/>
        <charset val="238"/>
        <scheme val="minor"/>
      </rPr>
      <t>,</t>
    </r>
    <r>
      <rPr>
        <sz val="11"/>
        <color rgb="FF282828"/>
        <rFont val="Calibri"/>
        <family val="2"/>
        <charset val="238"/>
        <scheme val="minor"/>
      </rPr>
      <t xml:space="preserve">hydrant </t>
    </r>
    <r>
      <rPr>
        <sz val="11"/>
        <color rgb="FF383838"/>
        <rFont val="Calibri"/>
        <family val="2"/>
        <charset val="238"/>
        <scheme val="minor"/>
      </rPr>
      <t>przeciwpożarowy zewnętrzny</t>
    </r>
  </si>
  <si>
    <r>
      <rPr>
        <sz val="11"/>
        <color rgb="FF4D4D4D"/>
        <rFont val="Calibri"/>
        <family val="2"/>
        <charset val="238"/>
        <scheme val="minor"/>
      </rPr>
      <t>Jw.</t>
    </r>
  </si>
  <si>
    <r>
      <rPr>
        <sz val="11"/>
        <color rgb="FF676767"/>
        <rFont val="Calibri"/>
        <family val="2"/>
        <charset val="238"/>
        <scheme val="minor"/>
      </rPr>
      <t>Dobry/</t>
    </r>
    <r>
      <rPr>
        <sz val="11"/>
        <color rgb="FF383838"/>
        <rFont val="Calibri"/>
        <family val="2"/>
        <charset val="238"/>
        <scheme val="minor"/>
      </rPr>
      <t>ok</t>
    </r>
    <r>
      <rPr>
        <sz val="11"/>
        <color rgb="FF676767"/>
        <rFont val="Calibri"/>
        <family val="2"/>
        <charset val="238"/>
        <scheme val="minor"/>
      </rPr>
      <t>r</t>
    </r>
    <r>
      <rPr>
        <sz val="11"/>
        <color rgb="FF383838"/>
        <rFont val="Calibri"/>
        <family val="2"/>
        <charset val="238"/>
        <scheme val="minor"/>
      </rPr>
      <t xml:space="preserve">esowe </t>
    </r>
    <r>
      <rPr>
        <sz val="11"/>
        <color rgb="FF676767"/>
        <rFont val="Calibri"/>
        <family val="2"/>
        <charset val="238"/>
        <scheme val="minor"/>
      </rPr>
      <t>r</t>
    </r>
    <r>
      <rPr>
        <sz val="11"/>
        <color rgb="FF4D4D4D"/>
        <rFont val="Calibri"/>
        <family val="2"/>
        <charset val="238"/>
        <scheme val="minor"/>
      </rPr>
      <t>e</t>
    </r>
    <r>
      <rPr>
        <sz val="11"/>
        <color rgb="FF676767"/>
        <rFont val="Calibri"/>
        <family val="2"/>
        <charset val="238"/>
        <scheme val="minor"/>
      </rPr>
      <t>mo</t>
    </r>
    <r>
      <rPr>
        <sz val="11"/>
        <color rgb="FF4D4D4D"/>
        <rFont val="Calibri"/>
        <family val="2"/>
        <charset val="238"/>
        <scheme val="minor"/>
      </rPr>
      <t>nt</t>
    </r>
    <r>
      <rPr>
        <sz val="11"/>
        <color rgb="FF676767"/>
        <rFont val="Calibri"/>
        <family val="2"/>
        <charset val="238"/>
        <scheme val="minor"/>
      </rPr>
      <t xml:space="preserve">y </t>
    </r>
    <r>
      <rPr>
        <sz val="11"/>
        <color rgb="FF383838"/>
        <rFont val="Calibri"/>
        <family val="2"/>
        <charset val="238"/>
        <scheme val="minor"/>
      </rPr>
      <t>cząstkowe /·</t>
    </r>
  </si>
  <si>
    <t>BGK</t>
  </si>
  <si>
    <t>WZKiB</t>
  </si>
  <si>
    <t>BIURO D/S UZALEŻNIEŃ</t>
  </si>
  <si>
    <t>WZD</t>
  </si>
  <si>
    <t>WYDZIAŁ GOSP. NIERUCHOMOŚCIAMI</t>
  </si>
  <si>
    <t xml:space="preserve">Leszno, ul. Sułkowskiego działka nr 13/6 m. 91 </t>
  </si>
  <si>
    <t xml:space="preserve"> Boisko do koszykówki wraz z chodnikiem</t>
  </si>
  <si>
    <t xml:space="preserve">Leszno, ul. Gronowska dz. nr 260/61 m. 108 </t>
  </si>
  <si>
    <t>Zbiornik ppożarowy</t>
  </si>
  <si>
    <t xml:space="preserve">Leszno, Pl. Kościuszki dz. nr 2 m. 17 </t>
  </si>
  <si>
    <t>Ziornik ppożarowy</t>
  </si>
  <si>
    <t>Leszno, Rynek Zaborowski 39a (wcześniej Rynek Zaborowski 41)</t>
  </si>
  <si>
    <t>Parkomaty teren Miasta Leszna</t>
  </si>
  <si>
    <t>Leszno ul. Jana Ostroroga dz. nr 2/14 ark. mapy 20 o pow. 0,2511 ha</t>
  </si>
  <si>
    <t>Zespół miejsc postojowo - parkingowych wraz z infrastrukturą towarzyszącą</t>
  </si>
  <si>
    <t>ul. Sułkowskiego działka nr 13/6 m 91</t>
  </si>
  <si>
    <t>ul. Gronowska działka nr 260/61 m 108</t>
  </si>
  <si>
    <t>Pl. Kościuszki działka nr 2 m 17</t>
  </si>
  <si>
    <t>Rynek Zaborowski 39a</t>
  </si>
  <si>
    <t>WGN</t>
  </si>
  <si>
    <t>Leszno Jana Matejki - garaż</t>
  </si>
  <si>
    <t xml:space="preserve">budynek w zabudowie szeregowej, parterowy, pobudowany metodą tradycyjną. Ściany zewnętrzne i wewnętrzne otynkowane. Brama garażowa dwuskrzydlowa z blachy stalowej. Posadzka betonowa. Dach płaski jednospadowy kryty papą na lepiku. Rynny i rury spustowe ocynkowane, powierzchnia  użytkowa budynku - 16 m2; kubatura budynku - 35 m3
</t>
  </si>
  <si>
    <t>stan techniczny średni</t>
  </si>
  <si>
    <t>Leszno Słowiańska 1 Klub Młodzieżowy powierzchnia 76,75m2</t>
  </si>
  <si>
    <t>Lokal użytkowy na parterze budynku mieszkalnego. Budynek dwukondygnacyjny wykonany w technologii tradycyjnej murowanej z ociepleniem. Ściany zewnętrzne i wewnętrzne wykonane z cegieł. Strop o konstrukcji drewnianej, podkład na stropie z betonu żwirowego, okładziny na stropach i rusztach z płyt gipsowo-kartonowych, posadzka cementowa.</t>
  </si>
  <si>
    <t>Gaśnica GP 4, hydrant przeciwpożarowy zewnętrzny</t>
  </si>
  <si>
    <t>Dobry/okresowe remonty cząstkowe /·</t>
  </si>
  <si>
    <t xml:space="preserve">Środowiskowy Dom Samopomocy w Lesznie 64-100 LESZNO, Niepodległości 27 C REGON: 384964878 </t>
  </si>
  <si>
    <t>Środki trwałe i wyposażenie ŚDS</t>
  </si>
  <si>
    <t>Nazwa grupy</t>
  </si>
  <si>
    <t>Bilans
otwarcia</t>
  </si>
  <si>
    <t>Przychód</t>
  </si>
  <si>
    <t>Rozchód</t>
  </si>
  <si>
    <t>Bilans
Zamknięcia</t>
  </si>
  <si>
    <t>Numer
ewidencyjny</t>
  </si>
  <si>
    <t>Nazwa</t>
  </si>
  <si>
    <t>Wartości niematerialne i prawne</t>
  </si>
  <si>
    <t>ŚDS//00486/2013</t>
  </si>
  <si>
    <t>Microsoft Office STANDARD 2003 + Works 8</t>
  </si>
  <si>
    <t>ŚDS//00491/2016</t>
  </si>
  <si>
    <t>Microsoft Office 2016</t>
  </si>
  <si>
    <t>ŚDS//00492/2016</t>
  </si>
  <si>
    <t>ŚDS//00513/2017</t>
  </si>
  <si>
    <t>Corel Draw</t>
  </si>
  <si>
    <t>ŚDS//00581/2019</t>
  </si>
  <si>
    <t>Office</t>
  </si>
  <si>
    <t>4 MASZYNY, URZĄDZENIA I APARATY OGÓLNEGO ZASTOSOWANIA</t>
  </si>
  <si>
    <t>ŚDS/491/00477/2006</t>
  </si>
  <si>
    <t>Komputer</t>
  </si>
  <si>
    <t>ŚDS/491/00464/2006</t>
  </si>
  <si>
    <t>Monitor LCD</t>
  </si>
  <si>
    <t>ŚDS/491/00467/2006</t>
  </si>
  <si>
    <t>Laptop Toshiba Satetlite L100</t>
  </si>
  <si>
    <t>ŚDS/491/00473/1999</t>
  </si>
  <si>
    <t>Szafa + router + switch</t>
  </si>
  <si>
    <t>ŚDS/454/00481/2001</t>
  </si>
  <si>
    <t>Piec do wypału gliny</t>
  </si>
  <si>
    <t>ŚDS/491/00489/2016</t>
  </si>
  <si>
    <t>ŚDS/491/00490/2016</t>
  </si>
  <si>
    <t>ŚDS/491/00493/2016</t>
  </si>
  <si>
    <t>Komputer + minotor</t>
  </si>
  <si>
    <t>ŚDS/491/00494/2016</t>
  </si>
  <si>
    <t>Laptop DELL</t>
  </si>
  <si>
    <t>6 URZĄDZENIA TECHNICZNE</t>
  </si>
  <si>
    <t>ŚDS/662/00460/2001</t>
  </si>
  <si>
    <t>Projektor graficzny z tarczą obrotową ROMPA ST</t>
  </si>
  <si>
    <t>ŚDS/626/00466/1999</t>
  </si>
  <si>
    <t>Centrala telefoniczna</t>
  </si>
  <si>
    <t>ŚDS/640/00482/2011</t>
  </si>
  <si>
    <t>Montaż windy                                                                                         11712,40</t>
  </si>
  <si>
    <t>7 ŚRODKI TRANSPORTU</t>
  </si>
  <si>
    <t>ŚDS/741/00484/1998</t>
  </si>
  <si>
    <t>Samochód osobowy Renault</t>
  </si>
  <si>
    <t>ŚDS/741/00485/2006</t>
  </si>
  <si>
    <t>Samochód Renault Trafic</t>
  </si>
  <si>
    <t>8 NARZĘDZIA, PRZYRZĄDY, RUCHOMOŚCI I WYPOSAŻENIE GDZIE INDZIEJ NIESKLASYFIKOWANE</t>
  </si>
  <si>
    <t>ŚDS/808/00451/1999</t>
  </si>
  <si>
    <t>Lada</t>
  </si>
  <si>
    <t>ŚDS/808/00452/1999</t>
  </si>
  <si>
    <t>Zestaw mebli kuchennych biały</t>
  </si>
  <si>
    <t>ŚDS/808/00453/1999</t>
  </si>
  <si>
    <t>ŚDS/808/00454/2001</t>
  </si>
  <si>
    <t>Lampa - kolumna wodna</t>
  </si>
  <si>
    <t>ŚDS/808/00455/1999</t>
  </si>
  <si>
    <t>Szafa przelotowa duża</t>
  </si>
  <si>
    <t>ŚDS/802/00461/1999</t>
  </si>
  <si>
    <t>Urządzenie UGUL</t>
  </si>
  <si>
    <t>ŚDS/808/00487/2014</t>
  </si>
  <si>
    <t>Zmywarko - wyparzarka STALGAST</t>
  </si>
  <si>
    <t>Środowiskowy Dom Samopomcy w Lesznie</t>
  </si>
  <si>
    <t>Niepodległości 27C</t>
  </si>
  <si>
    <t>64-100, Leszno</t>
  </si>
  <si>
    <t>Pozostałe środki trwałe i wyposażenie ŚDS</t>
  </si>
  <si>
    <t>5 MASZYNY, URZĄDZENIA I APARATY SPECJALISTYCZNE</t>
  </si>
  <si>
    <t>2 440,00</t>
  </si>
  <si>
    <t>ŚDS/578/00568/2019</t>
  </si>
  <si>
    <t>Lodówka</t>
  </si>
  <si>
    <t>ŚDS/491/00527/2018</t>
  </si>
  <si>
    <t>Zestaw komputerowy</t>
  </si>
  <si>
    <t>ŚDS/491/00528/2018</t>
  </si>
  <si>
    <t>ŚDS/491/00529/2018</t>
  </si>
  <si>
    <t>ŚDS/491/00530/2018</t>
  </si>
  <si>
    <t>ŚDS/491/00531/2018</t>
  </si>
  <si>
    <t>ŚDS/491/00532/2018</t>
  </si>
  <si>
    <t>Laptop</t>
  </si>
  <si>
    <t>ŚDS/491/00553/2018</t>
  </si>
  <si>
    <t>Komnputer</t>
  </si>
  <si>
    <t>ŚDS/491/00558/2018</t>
  </si>
  <si>
    <t>Monitor</t>
  </si>
  <si>
    <t>ŚDS/491/00580/2019</t>
  </si>
  <si>
    <t>Laptop + torba</t>
  </si>
  <si>
    <t>ŚDS/626/00038/1999</t>
  </si>
  <si>
    <t>Fax Panasonic</t>
  </si>
  <si>
    <t>ŚDS/621/00031/2003</t>
  </si>
  <si>
    <t>Wieża LG FFH-386 AD</t>
  </si>
  <si>
    <t>ŚDS/621/00315/2002</t>
  </si>
  <si>
    <t>Wieża first tcd z 2 kolumnami</t>
  </si>
  <si>
    <t>ŚDS/662/00073/2008</t>
  </si>
  <si>
    <t>Projetor Sharp XR 32S</t>
  </si>
  <si>
    <t>ŚDS/662/00062/2002</t>
  </si>
  <si>
    <t xml:space="preserve">Rzutnik </t>
  </si>
  <si>
    <t>ŚDS/621/00230/2008</t>
  </si>
  <si>
    <t>Radiomagnetofon Philips</t>
  </si>
  <si>
    <t>ŚDS/621/00338/2007</t>
  </si>
  <si>
    <t xml:space="preserve">Radiomagnetofon Philips </t>
  </si>
  <si>
    <t>ŚDS/621/00239/2008</t>
  </si>
  <si>
    <t>Telewizor LG</t>
  </si>
  <si>
    <t>ŚDS/621/00021/2003</t>
  </si>
  <si>
    <t>Radio samochodowe Sony</t>
  </si>
  <si>
    <t>ŚDS/621/00015/1999</t>
  </si>
  <si>
    <t>Telewizor DAEWOO</t>
  </si>
  <si>
    <t>ŚDS/621/00185/2008</t>
  </si>
  <si>
    <t>Wieża Panasonic</t>
  </si>
  <si>
    <t>ŚDS/626/00488/2016</t>
  </si>
  <si>
    <t>Telefon</t>
  </si>
  <si>
    <t>ŚDS/626/00505/2017</t>
  </si>
  <si>
    <t>Telefon komórkowy</t>
  </si>
  <si>
    <t>ŚDS/626/00554/2018</t>
  </si>
  <si>
    <t>nowy zakup ŚDS</t>
  </si>
  <si>
    <t>ŚDS/808/00026/2004</t>
  </si>
  <si>
    <t>Fotel obrotowy MIRAGE EXTRA</t>
  </si>
  <si>
    <t>ŚDS/808/00040/2004</t>
  </si>
  <si>
    <t>Biurko</t>
  </si>
  <si>
    <t>ŚDS/808/00033/2004</t>
  </si>
  <si>
    <t>Dostawka do biurka</t>
  </si>
  <si>
    <t>ŚDS/808/00039/2004</t>
  </si>
  <si>
    <t>Półka pod klawiaturę</t>
  </si>
  <si>
    <t>ŚDS/808/00034/1999</t>
  </si>
  <si>
    <t>Wieszak drewniany stojący</t>
  </si>
  <si>
    <t>ŚDS/808/00027/2004</t>
  </si>
  <si>
    <t>Stolik okrągły</t>
  </si>
  <si>
    <t>ŚDS/808/00028/2004</t>
  </si>
  <si>
    <t>Krzesło SAMBA</t>
  </si>
  <si>
    <t>ŚDS/808/00032/2004</t>
  </si>
  <si>
    <t>ŚDS/808/00035/2004</t>
  </si>
  <si>
    <t>Regał</t>
  </si>
  <si>
    <t>ŚDS/808/00037/1999</t>
  </si>
  <si>
    <t>ŚDS/808/00030/2004</t>
  </si>
  <si>
    <t>Kontener</t>
  </si>
  <si>
    <t>ŚDS/808/00036/2004</t>
  </si>
  <si>
    <t>Szafa</t>
  </si>
  <si>
    <t>ŚDS/808/00029/1999</t>
  </si>
  <si>
    <t>Kasetka metalowa</t>
  </si>
  <si>
    <t>ŚDS/808/00011/1999</t>
  </si>
  <si>
    <t>ŚDS/808/00006/1999</t>
  </si>
  <si>
    <t>Krzesło wyściełane</t>
  </si>
  <si>
    <t>ŚDS/808/00013/1999</t>
  </si>
  <si>
    <t>ŚDS/803/00008/2000</t>
  </si>
  <si>
    <t>Niszczarka KOBRA s 150/e</t>
  </si>
  <si>
    <t>ŚDS/808/00004/2002</t>
  </si>
  <si>
    <t>Szafa biurowa</t>
  </si>
  <si>
    <t>ŚDS/808/00001/1999</t>
  </si>
  <si>
    <t>Stół</t>
  </si>
  <si>
    <t>ŚDS/808/00012/1999</t>
  </si>
  <si>
    <t>ŚDS/808/00007/1999</t>
  </si>
  <si>
    <t xml:space="preserve">Fotel obrotowy </t>
  </si>
  <si>
    <t>ŚDS/808/00010/1999</t>
  </si>
  <si>
    <t>Fotel obrotowy</t>
  </si>
  <si>
    <t>ŚDS/808/00009/1999</t>
  </si>
  <si>
    <t>Komoda</t>
  </si>
  <si>
    <t>ŚDS/808/00406/1999</t>
  </si>
  <si>
    <t>Krzesło z dermy</t>
  </si>
  <si>
    <t>ŚDS/808/00352/1999</t>
  </si>
  <si>
    <t>ŚDS/808/00368/1999</t>
  </si>
  <si>
    <t>ŚDS/808/00356/1999</t>
  </si>
  <si>
    <t>ŚDS/808/00408/1999</t>
  </si>
  <si>
    <t>ŚDS/808/00389/1999</t>
  </si>
  <si>
    <t>ŚDS/808/00376/1999</t>
  </si>
  <si>
    <t>ŚDS/808/00355/1999</t>
  </si>
  <si>
    <t>ŚDS/808/00399/1999</t>
  </si>
  <si>
    <t>ŚDS/808/00393/1999</t>
  </si>
  <si>
    <t>ŚDS/808/00371/1999</t>
  </si>
  <si>
    <t>ŚDS/808/00364/1999</t>
  </si>
  <si>
    <t>ŚDS/808/00379/1999</t>
  </si>
  <si>
    <t>ŚDS/808/00422/1999</t>
  </si>
  <si>
    <t>ŚDS/808/00405/1999</t>
  </si>
  <si>
    <t>ŚDS/808/00357/1999</t>
  </si>
  <si>
    <t>ŚDS/808/00397/1999</t>
  </si>
  <si>
    <t>ŚDS/808/00366/1999</t>
  </si>
  <si>
    <t>ŚDS/808/00424/1999</t>
  </si>
  <si>
    <t>ŚDS/808/00398/1999</t>
  </si>
  <si>
    <t>ŚDS/808/00351/1999</t>
  </si>
  <si>
    <t>ŚDS/808/00426/1999</t>
  </si>
  <si>
    <t>ŚDS/808/00403/1999</t>
  </si>
  <si>
    <t>ŚDS/808/00350/1999</t>
  </si>
  <si>
    <t>ŚDS/808/00410/1999</t>
  </si>
  <si>
    <t>ŚDS/808/00367/1999</t>
  </si>
  <si>
    <t>ŚDS/808/00365/1999</t>
  </si>
  <si>
    <t>ŚDS/808/00391/1999</t>
  </si>
  <si>
    <t>ŚDS/808/00415/1999</t>
  </si>
  <si>
    <t>ŚDS/808/00395/1999</t>
  </si>
  <si>
    <t>ŚDS/808/00358/1999</t>
  </si>
  <si>
    <t>ŚDS/808/00411/1999</t>
  </si>
  <si>
    <t>ŚDS/808/00392/1999</t>
  </si>
  <si>
    <t>ŚDS/808/00381/1999</t>
  </si>
  <si>
    <t>ŚDS/808/00396/1999</t>
  </si>
  <si>
    <t>ŚDS/808/00425/1999</t>
  </si>
  <si>
    <t>ŚDS/808/00407/1999</t>
  </si>
  <si>
    <t>ŚDS/808/00373/1999</t>
  </si>
  <si>
    <t>ŚDS/808/00362/1999</t>
  </si>
  <si>
    <t>ŚDS/808/00404/1999</t>
  </si>
  <si>
    <t>ŚDS/808/00387/1999</t>
  </si>
  <si>
    <t>ŚDS/808/00409/1999</t>
  </si>
  <si>
    <t>ŚDS/808/00419/1999</t>
  </si>
  <si>
    <t>ŚDS/808/00385/1999</t>
  </si>
  <si>
    <t>ŚDS/808/00412/1999</t>
  </si>
  <si>
    <t>ŚDS/808/00382/1999</t>
  </si>
  <si>
    <t>ŚDS/808/00361/1999</t>
  </si>
  <si>
    <t>ŚDS/808/00370/1999</t>
  </si>
  <si>
    <t>ŚDS/808/00369/1999</t>
  </si>
  <si>
    <t>ŚDS/808/00360/1999</t>
  </si>
  <si>
    <t>Krzeslo wyściełane</t>
  </si>
  <si>
    <t>ŚDS/808/00359/1999</t>
  </si>
  <si>
    <t>ŚDS/808/00418/1999</t>
  </si>
  <si>
    <t>ŚDS/808/00353/1999</t>
  </si>
  <si>
    <t>ŚDS/808/00402/1999</t>
  </si>
  <si>
    <t>ŚDS/808/00413/1999</t>
  </si>
  <si>
    <t>ŚDS/808/00372/1999</t>
  </si>
  <si>
    <t>ŚDS/808/00394/1999</t>
  </si>
  <si>
    <t>ŚDS/808/00421/1999</t>
  </si>
  <si>
    <t>Stół /2000x800/</t>
  </si>
  <si>
    <t>ŚDS/808/00377/1999</t>
  </si>
  <si>
    <t>ŚDS/808/00401/1999</t>
  </si>
  <si>
    <t>ŚDS/808/00378/1999</t>
  </si>
  <si>
    <t>ŚDS/808/00420/1999</t>
  </si>
  <si>
    <t>ŚDS/808/00375/1999</t>
  </si>
  <si>
    <t>Stół /1400x800/</t>
  </si>
  <si>
    <t>ŚDS/808/00417/1999</t>
  </si>
  <si>
    <t>ŚDS/808/00390/1999</t>
  </si>
  <si>
    <t>ŚDS/808/00414/1999</t>
  </si>
  <si>
    <t>ŚDS/808/00416/1999</t>
  </si>
  <si>
    <t>ŚDS/808/00386/1999</t>
  </si>
  <si>
    <t>ŚDS/808/00374/1999</t>
  </si>
  <si>
    <t>Stól /1400x800/</t>
  </si>
  <si>
    <t>ŚDS/808/00174/1999</t>
  </si>
  <si>
    <t>Krzesło Hoker ZETA</t>
  </si>
  <si>
    <t>ŚDS/808/00173/1999</t>
  </si>
  <si>
    <t>ŚDS/808/00180/1999</t>
  </si>
  <si>
    <t>ŚDS/808/00178/2006</t>
  </si>
  <si>
    <t>Chłodziarka zamrażarka MASTERCOOK</t>
  </si>
  <si>
    <t>ŚDS/808/00171/2002</t>
  </si>
  <si>
    <t>Zamrażarka ARDO</t>
  </si>
  <si>
    <t>ŚDS/808/00172/1999</t>
  </si>
  <si>
    <t>Kuchenka elektryczna AMICA</t>
  </si>
  <si>
    <t>ŚDS/808/00177/1999</t>
  </si>
  <si>
    <t>Pochłaniacz AMICA</t>
  </si>
  <si>
    <t>ŚDS/808/00313/2008</t>
  </si>
  <si>
    <t>Grzejnik olejowy przenośny</t>
  </si>
  <si>
    <t>ŚDS/808/00317/2003</t>
  </si>
  <si>
    <t>Ogrzewacz know De-long Px-20-F</t>
  </si>
  <si>
    <t>ŚDS/802/00311/2001</t>
  </si>
  <si>
    <t>Wiązka światłowodów - zestaw do rehabilitacji</t>
  </si>
  <si>
    <t>ŚDS/802/00318/2001</t>
  </si>
  <si>
    <t>Zestaw elementów sensorycznych</t>
  </si>
  <si>
    <t>ŚDS/802/00314/2001</t>
  </si>
  <si>
    <t>Tablica fluoroscencyjna - zestaw do rehabilitacji</t>
  </si>
  <si>
    <t>ŚDS/802/00316/2001</t>
  </si>
  <si>
    <t>Siedzisko rehabilitacyjne</t>
  </si>
  <si>
    <t>ŚDS/802/00312/2001</t>
  </si>
  <si>
    <t>ŚDS/808/00106/1999</t>
  </si>
  <si>
    <t>Szafa dwudrzwiowa</t>
  </si>
  <si>
    <t>ŚDS/808/00105/1999</t>
  </si>
  <si>
    <t>ŚDS/808/00112/1999</t>
  </si>
  <si>
    <t>ŚDS/808/00095/2002</t>
  </si>
  <si>
    <t>Waga elektroniczna z pomiarem tłuszczu</t>
  </si>
  <si>
    <t>ŚDS/808/00093/1999</t>
  </si>
  <si>
    <t>Taboret obrotowy</t>
  </si>
  <si>
    <t>ŚDS/808/00080/1999</t>
  </si>
  <si>
    <t>ŚDS/808/00094/1999</t>
  </si>
  <si>
    <t>Łóżko kozetka</t>
  </si>
  <si>
    <t>ŚDS/808/00104/1999</t>
  </si>
  <si>
    <t>ŚDS/808/00082/1999</t>
  </si>
  <si>
    <t>ŚDS/808/00096/1999</t>
  </si>
  <si>
    <t>ŚDS/808/00113/1999</t>
  </si>
  <si>
    <t>Lampa stojąca z wysięgnikiem</t>
  </si>
  <si>
    <t>ŚDS/808/00090/1999</t>
  </si>
  <si>
    <t>ŚDS/808/00098/1999</t>
  </si>
  <si>
    <t>Komoda biurkowa</t>
  </si>
  <si>
    <t>ŚDS/808/00102/1999</t>
  </si>
  <si>
    <t>ŚDS/808/00111/1999</t>
  </si>
  <si>
    <t>Parawan</t>
  </si>
  <si>
    <t>ŚDS/808/00099/1999</t>
  </si>
  <si>
    <t>Medyczny stolik na kółkach</t>
  </si>
  <si>
    <t>ŚDS/808/00084/1999</t>
  </si>
  <si>
    <t>ŚDS/802/00081/2002</t>
  </si>
  <si>
    <t>Lampa FOTO VITA</t>
  </si>
  <si>
    <t>ŚDS/808/00089/2002</t>
  </si>
  <si>
    <t>Zestaw mebli kuchennych białych</t>
  </si>
  <si>
    <t>ŚDS/808/00103/1999</t>
  </si>
  <si>
    <t>Sterylizator SP 32-E</t>
  </si>
  <si>
    <t>ŚDS/808/00092/1999</t>
  </si>
  <si>
    <t>Szafki medyczne dwudrzwiowe</t>
  </si>
  <si>
    <t>ŚDS/808/00108/1999</t>
  </si>
  <si>
    <t>ŚDS/808/00087/1999</t>
  </si>
  <si>
    <t>Szafka medyczna jednodrzwiowa</t>
  </si>
  <si>
    <t>ŚDS/808/00110/1999</t>
  </si>
  <si>
    <t>ŚDS/808/00101/1999</t>
  </si>
  <si>
    <t>Chłodziarka ARDO</t>
  </si>
  <si>
    <t>ŚDS/808/00109/2008</t>
  </si>
  <si>
    <t>Maszynka QC 5010/11</t>
  </si>
  <si>
    <t>ŚDS/808/00107/2004</t>
  </si>
  <si>
    <t>Maszynka HGG-442</t>
  </si>
  <si>
    <t>ŚDS/802/00100/1999</t>
  </si>
  <si>
    <t>Zestaw do I pomocy lekarskiej</t>
  </si>
  <si>
    <t>ŚDS/802/00083/1999</t>
  </si>
  <si>
    <t>Torba sanitarna czarna</t>
  </si>
  <si>
    <t>ŚDS/808/00085/1999</t>
  </si>
  <si>
    <t>Lampa bakteriobójcza</t>
  </si>
  <si>
    <t>ŚDS/808/00442/1999</t>
  </si>
  <si>
    <t>Szafa odzieżowa dwupoziomowa</t>
  </si>
  <si>
    <t>ŚDS/808/00441/1999</t>
  </si>
  <si>
    <t>ŚDS/808/00443/1999</t>
  </si>
  <si>
    <t>ŚDS/808/00445/1999</t>
  </si>
  <si>
    <t>ŚDS/808/00439/1999</t>
  </si>
  <si>
    <t>ŚDS/808/00444/1999</t>
  </si>
  <si>
    <t>ŚDS/808/00440/1999</t>
  </si>
  <si>
    <t>ŚDS/808/00446/1999</t>
  </si>
  <si>
    <t>Zlew z blatem ze stali nierdzewnej</t>
  </si>
  <si>
    <t>ŚDS/808/00447/1999</t>
  </si>
  <si>
    <t>Szafka ubraniowa metalowa pojedyńcza</t>
  </si>
  <si>
    <t>ŚDS/808/00449/1999</t>
  </si>
  <si>
    <t>Stół roboczy ze stali nierdzewnej</t>
  </si>
  <si>
    <t>ŚDS/808/00448/1999</t>
  </si>
  <si>
    <t>Regał metalowy</t>
  </si>
  <si>
    <t>ŚDS/808/00045/1999</t>
  </si>
  <si>
    <t>Szafka odzieżowa metalowa</t>
  </si>
  <si>
    <t>ŚDS/808/00048/1999</t>
  </si>
  <si>
    <t>Zlewozmywak dwukomorowy ze stali nierdzewnej</t>
  </si>
  <si>
    <t>ŚDS/808/00050/1999</t>
  </si>
  <si>
    <t>Podstawa pod kuchenkę</t>
  </si>
  <si>
    <t>ŚDS/808/00049/1999</t>
  </si>
  <si>
    <t>ŚDS/808/00051/1999</t>
  </si>
  <si>
    <t>ŚDS/808/00046/1999</t>
  </si>
  <si>
    <t>Stół roboczy z szafką ze stali nirdzewnej</t>
  </si>
  <si>
    <t>ŚDS/808/00054/1999</t>
  </si>
  <si>
    <t>Pojemnik na odpadki</t>
  </si>
  <si>
    <t>ŚDS/808/00047/1999</t>
  </si>
  <si>
    <t>ŚDS/808/00055/1999</t>
  </si>
  <si>
    <t>ŚDS/808/00061/1999</t>
  </si>
  <si>
    <t>ŚDS/808/00075/1999</t>
  </si>
  <si>
    <t>ŚDS/808/00065/1999</t>
  </si>
  <si>
    <t>ŚDS/808/00067/2007</t>
  </si>
  <si>
    <t>Aparat fotograficzny Panasonic DMC-FZ 50</t>
  </si>
  <si>
    <t>ŚDS/808/00071/2007</t>
  </si>
  <si>
    <t>Kamera SONY DCR-SR 32E</t>
  </si>
  <si>
    <t>ŚDS/808/00064/2007</t>
  </si>
  <si>
    <t>Statyw do kamery Hama Star 61</t>
  </si>
  <si>
    <t>ŚDS/808/00070/2008</t>
  </si>
  <si>
    <t>Ekran Opus na statywie 150x150</t>
  </si>
  <si>
    <t>ŚDS/808/00072/2006</t>
  </si>
  <si>
    <t>Mikrofon ECM-285</t>
  </si>
  <si>
    <t>ŚDS/808/00074/1999</t>
  </si>
  <si>
    <t>Torba do kamery</t>
  </si>
  <si>
    <t>ŚDS/808/00076/1999</t>
  </si>
  <si>
    <t>Kamera VIDEO Panasonic</t>
  </si>
  <si>
    <t>ŚDS/808/00068/1999</t>
  </si>
  <si>
    <t>Obcinarka do zdjęć</t>
  </si>
  <si>
    <t>ŚDS/808/00063/2004</t>
  </si>
  <si>
    <t>Pralka CSBL</t>
  </si>
  <si>
    <t>ŚDS/808/00066/2006</t>
  </si>
  <si>
    <t>Butla gazowa</t>
  </si>
  <si>
    <t>ŚDS/808/00294/1999</t>
  </si>
  <si>
    <t>ŚDS/808/00307/1999</t>
  </si>
  <si>
    <t>ŚDS/808/00299/1999</t>
  </si>
  <si>
    <t>Regał drewniany</t>
  </si>
  <si>
    <t>ŚDS/808/00282/1999</t>
  </si>
  <si>
    <t>ŚDS/808/00300/1999</t>
  </si>
  <si>
    <t>ŚDS/808/00305/1999</t>
  </si>
  <si>
    <t>ŚDS/808/00288/1999</t>
  </si>
  <si>
    <t>ŚDS/808/00296/1999</t>
  </si>
  <si>
    <t>ŚDS/808/00286/1999</t>
  </si>
  <si>
    <t>ŚDS/808/00310/1999</t>
  </si>
  <si>
    <t>ŚDS/808/00292/1999</t>
  </si>
  <si>
    <t>Stolik mały</t>
  </si>
  <si>
    <t>ŚDS/808/00295/1999</t>
  </si>
  <si>
    <t>ŚDS/808/00279/1999</t>
  </si>
  <si>
    <t xml:space="preserve">Kanapa - narożnik </t>
  </si>
  <si>
    <t>ŚDS/808/00301/1999</t>
  </si>
  <si>
    <t>Stół 1400x800</t>
  </si>
  <si>
    <t>ŚDS/808/00285/1999</t>
  </si>
  <si>
    <t>ŚDS/808/00291/2003</t>
  </si>
  <si>
    <t>Imadło ślusarskie</t>
  </si>
  <si>
    <t>ŚDS/808/00308/1999</t>
  </si>
  <si>
    <t>ŚDS/808/00287/1999</t>
  </si>
  <si>
    <t>ŚDS/808/00302/1999</t>
  </si>
  <si>
    <t>ŚDS/808/00298/1999</t>
  </si>
  <si>
    <t>ŚDS/808/00278/2006</t>
  </si>
  <si>
    <t>Ścisk stolarski duży IRWIN</t>
  </si>
  <si>
    <t>ŚDS/808/00289/2006</t>
  </si>
  <si>
    <t>ŚDS/808/00284/1999</t>
  </si>
  <si>
    <t>ŚDS/808/00297/1999</t>
  </si>
  <si>
    <t>ŚDS/808/00283/1999</t>
  </si>
  <si>
    <t>ŚDS/808/00293/1999</t>
  </si>
  <si>
    <t>ŚDS/808/00281/2008</t>
  </si>
  <si>
    <t>Kompresor/sprężarka KK 230/24</t>
  </si>
  <si>
    <t>ŚDS/808/00309/2003</t>
  </si>
  <si>
    <t xml:space="preserve">Szlifierka stołowa </t>
  </si>
  <si>
    <t>ŚDS/808/00304/2003</t>
  </si>
  <si>
    <t>Wiertarka Bosh PSB</t>
  </si>
  <si>
    <t>ŚDS/808/00280/2007</t>
  </si>
  <si>
    <t>Szlifierka taśmowa EINHELL/BHP 500</t>
  </si>
  <si>
    <t>ŚDS/808/00303/2006</t>
  </si>
  <si>
    <t>Wyrzynarka stołowa POWER</t>
  </si>
  <si>
    <t>ŚDS/808/00306/2003</t>
  </si>
  <si>
    <t>Szlifierka do drewna oscylacyjna</t>
  </si>
  <si>
    <t>ŚDS/808/00290/2008</t>
  </si>
  <si>
    <t>Radiomagnetofon Philips AZ 1046</t>
  </si>
  <si>
    <t>ŚDS/808/00166/1999</t>
  </si>
  <si>
    <t>ŚDS/808/00162/1999</t>
  </si>
  <si>
    <t>ŚDS/808/00161/1999</t>
  </si>
  <si>
    <t>ŚDS/808/00167/1999</t>
  </si>
  <si>
    <t>ŚDS/808/00164/1999</t>
  </si>
  <si>
    <t>ŚDS/808/00168/1999</t>
  </si>
  <si>
    <t>ŚDS/808/00160/1999</t>
  </si>
  <si>
    <t>ŚDS/808/00159/1999</t>
  </si>
  <si>
    <t>ŚDS/808/00158/1999</t>
  </si>
  <si>
    <t>Sofa</t>
  </si>
  <si>
    <t>ŚDS/808/00163/1999</t>
  </si>
  <si>
    <t>ŚDS/808/00170/1999</t>
  </si>
  <si>
    <t>ŚDS/808/00157/1999</t>
  </si>
  <si>
    <t>ŚDS/808/00231/1999</t>
  </si>
  <si>
    <t>Sztaluga bukowa</t>
  </si>
  <si>
    <t>ŚDS/808/00225/1999</t>
  </si>
  <si>
    <t>ŚDS/808/00229/1999</t>
  </si>
  <si>
    <t xml:space="preserve">Wentylator </t>
  </si>
  <si>
    <t>ŚDS/808/00214/1999</t>
  </si>
  <si>
    <t>ŚDS/808/00233/1999</t>
  </si>
  <si>
    <t>ŚDS/808/00228/1999</t>
  </si>
  <si>
    <t>ŚDS/808/00216/1999</t>
  </si>
  <si>
    <t>Stół 1800x650</t>
  </si>
  <si>
    <t>ŚDS/808/00234/1999</t>
  </si>
  <si>
    <t>ŚDS/808/00236/1999</t>
  </si>
  <si>
    <t>ŚDS/808/00221/1999</t>
  </si>
  <si>
    <t>ŚDS/808/00227/1999</t>
  </si>
  <si>
    <t>ŚDS/808/00213/1999</t>
  </si>
  <si>
    <t>ŚDS/808/00220/1999</t>
  </si>
  <si>
    <t>ŚDS/808/00215/1999</t>
  </si>
  <si>
    <t>ŚDS/808/00218/1999</t>
  </si>
  <si>
    <t>ŚDS/808/00226/1999</t>
  </si>
  <si>
    <t>ŚDS/808/00224/1999</t>
  </si>
  <si>
    <t>ŚDS/808/00222/1999</t>
  </si>
  <si>
    <t>Stolik</t>
  </si>
  <si>
    <t>ŚDS/808/00235/1999</t>
  </si>
  <si>
    <t>ŚDS/808/00232/1999</t>
  </si>
  <si>
    <t>ŚDS/808/00223/1999</t>
  </si>
  <si>
    <t>ŚDS/808/00217/1999</t>
  </si>
  <si>
    <t>ŚDS/808/00219/2000</t>
  </si>
  <si>
    <t>Kuchenka jednopalnikowa</t>
  </si>
  <si>
    <t>ŚDS/808/00078/1999</t>
  </si>
  <si>
    <t>ŚDS/808/00079/2013</t>
  </si>
  <si>
    <t>Popielniczka metalowa</t>
  </si>
  <si>
    <t>ŚDS/808/00346/2006</t>
  </si>
  <si>
    <t>Urządzenie Vito Croosstrainer</t>
  </si>
  <si>
    <t>ŚDS/808/00319/2006</t>
  </si>
  <si>
    <t>Rower treningowy Golf GT</t>
  </si>
  <si>
    <t>ŚDS/808/00320/2002</t>
  </si>
  <si>
    <t>Aerobic stepper platforma</t>
  </si>
  <si>
    <t>ŚDS/808/00323/2002</t>
  </si>
  <si>
    <t>Trenażer eliptyczny 3000</t>
  </si>
  <si>
    <t>ŚDS/808/00341/1999</t>
  </si>
  <si>
    <t>Bieżnia York Pacer 2000</t>
  </si>
  <si>
    <t>ŚDS/802/00343/2008</t>
  </si>
  <si>
    <t>Zestaw medyczny UNIHOC</t>
  </si>
  <si>
    <t>ŚDS/808/00328/2006</t>
  </si>
  <si>
    <t>Bieżnia elektryczna 360P</t>
  </si>
  <si>
    <t>ŚDS/808/00348/2006</t>
  </si>
  <si>
    <t>Ergometr Rx1</t>
  </si>
  <si>
    <t>ŚDS/808/00327/2006</t>
  </si>
  <si>
    <t>Wioślarz COACH</t>
  </si>
  <si>
    <t>ŚDS/808/00322/2003</t>
  </si>
  <si>
    <t>Ławka YORK</t>
  </si>
  <si>
    <t>ŚDS/802/00339/2002</t>
  </si>
  <si>
    <t>Rower rehabilitacyjny 300</t>
  </si>
  <si>
    <t>ŚDS/808/00334/2002</t>
  </si>
  <si>
    <t>Stojak do mini kosza</t>
  </si>
  <si>
    <t>ŚDS/808/00340/1999</t>
  </si>
  <si>
    <t xml:space="preserve">Ławka gimnastyczna </t>
  </si>
  <si>
    <t>ŚDS/808/00329/1999</t>
  </si>
  <si>
    <t>Zestaw do korekcji wad postawy</t>
  </si>
  <si>
    <t>ŚDS/808/00345/1999</t>
  </si>
  <si>
    <t>Ławka gimnastyczna</t>
  </si>
  <si>
    <t>ŚDS/808/00335/1999</t>
  </si>
  <si>
    <t>Tablica manualna RR-B</t>
  </si>
  <si>
    <t>ŚDS/808/00336/1999</t>
  </si>
  <si>
    <t>Tablica manualna RR-A</t>
  </si>
  <si>
    <t>ŚDS/808/00337/1999</t>
  </si>
  <si>
    <t>Atlas</t>
  </si>
  <si>
    <t>ŚDS/808/00321/1999</t>
  </si>
  <si>
    <t>Drabinka gimnastyczna</t>
  </si>
  <si>
    <t>ŚDS/808/00326/1999</t>
  </si>
  <si>
    <t>ŚDS/808/00332/1999</t>
  </si>
  <si>
    <t>ŚDS/808/00344/1999</t>
  </si>
  <si>
    <t>Krzesło</t>
  </si>
  <si>
    <t>ŚDS/808/00347/1999</t>
  </si>
  <si>
    <t>Półka ścienna</t>
  </si>
  <si>
    <t>ŚDS/808/00342/1999</t>
  </si>
  <si>
    <t>ŚDS/808/00324/1999</t>
  </si>
  <si>
    <t>ŚDS/808/00325/1999</t>
  </si>
  <si>
    <t>ŚDS/808/00330/1999</t>
  </si>
  <si>
    <t>ŚDS/808/00077/2010</t>
  </si>
  <si>
    <t>Wertykulator elektryczny VE 32</t>
  </si>
  <si>
    <t>ŚDS/808/00241/2008</t>
  </si>
  <si>
    <t>Uchwyt multi AR 08</t>
  </si>
  <si>
    <t>ŚDS/808/00271/1999</t>
  </si>
  <si>
    <t>ŚDS/808/00252/1999</t>
  </si>
  <si>
    <t>ŚDS/808/00251/1999</t>
  </si>
  <si>
    <t>ŚDS/808/00244/1999</t>
  </si>
  <si>
    <t>ŚDS/808/00246/1999</t>
  </si>
  <si>
    <t>ŚDS/808/00260/1999</t>
  </si>
  <si>
    <t>ŚDS/808/00262/1999</t>
  </si>
  <si>
    <t>ŚDS/808/00243/1999</t>
  </si>
  <si>
    <t>ŚDS/808/00240/1999</t>
  </si>
  <si>
    <t>ŚDS/808/00266/1999</t>
  </si>
  <si>
    <t>ŚDS/808/00265/1999</t>
  </si>
  <si>
    <t>ŚDS/808/00273/1999</t>
  </si>
  <si>
    <t>ŚDS/808/00274/1999</t>
  </si>
  <si>
    <t>ŚDS/808/00258/1999</t>
  </si>
  <si>
    <t>ŚDS/808/00277/1999</t>
  </si>
  <si>
    <t>ŚDS/808/00269/1999</t>
  </si>
  <si>
    <t>ŚDS/808/00245/1999</t>
  </si>
  <si>
    <t>ŚDS/808/00275/1999</t>
  </si>
  <si>
    <t>ŚDS/808/00263/1999</t>
  </si>
  <si>
    <t>ŚDS/808/00268/1999</t>
  </si>
  <si>
    <t>ŚDS/808/00261/1999</t>
  </si>
  <si>
    <t>ŚDS/808/00237/1999</t>
  </si>
  <si>
    <t>ŚDS/808/00247/1999</t>
  </si>
  <si>
    <t>ŚDS/808/00264/1999</t>
  </si>
  <si>
    <t>ŚDS/808/00249/1999</t>
  </si>
  <si>
    <t>ŚDS/808/00276/1999</t>
  </si>
  <si>
    <t>ŚDS/808/00259/1999</t>
  </si>
  <si>
    <t>ŚDS/808/00248/1999</t>
  </si>
  <si>
    <t>Magnetowid</t>
  </si>
  <si>
    <t>ŚDS/808/00255/1999</t>
  </si>
  <si>
    <t>ŚDS/808/00256/1999</t>
  </si>
  <si>
    <t>ŚDS/808/00238/1999</t>
  </si>
  <si>
    <t>ŚDS/808/00242/1999</t>
  </si>
  <si>
    <t>ŚDS/808/00254/1999</t>
  </si>
  <si>
    <t>ŚDS/808/00257/1999</t>
  </si>
  <si>
    <t>ŚDS/808/00270/1999</t>
  </si>
  <si>
    <t>ŚDS/808/00253/1999</t>
  </si>
  <si>
    <t>ŚDS/808/00267/1999</t>
  </si>
  <si>
    <t>ŚDS/808/00272/1999</t>
  </si>
  <si>
    <t>ŚDS/808/00250/1999</t>
  </si>
  <si>
    <t>Narożnik</t>
  </si>
  <si>
    <t>ŚDS/808/00143/1999</t>
  </si>
  <si>
    <t>ŚDS/808/00144/1999</t>
  </si>
  <si>
    <t>ŚDS/808/00138/1999</t>
  </si>
  <si>
    <t>ŚDS/808/00141/1999</t>
  </si>
  <si>
    <t>ŚDS/808/00147/1999</t>
  </si>
  <si>
    <t>ŚDS/808/00137/1999</t>
  </si>
  <si>
    <t>ŚDS/808/00146/1999</t>
  </si>
  <si>
    <t>ŚDS/808/00145/1999</t>
  </si>
  <si>
    <t>ŚDS/808/00140/1999</t>
  </si>
  <si>
    <t>ŚDS/808/00135/1999</t>
  </si>
  <si>
    <t>ŚDS/808/00139/1999</t>
  </si>
  <si>
    <t>ŚDS/808/00134/1999</t>
  </si>
  <si>
    <t>ŚDS/808/00142/1999</t>
  </si>
  <si>
    <t>ŚDS/808/00136/1999</t>
  </si>
  <si>
    <t>ŚDS/808/00025/2008</t>
  </si>
  <si>
    <t>Kosiarka spalinowa 5400 XQT</t>
  </si>
  <si>
    <t>ŚDS/808/00020/2006</t>
  </si>
  <si>
    <t>Myjka RE-107</t>
  </si>
  <si>
    <t>ŚDS/808/00014/2011</t>
  </si>
  <si>
    <t>Nawigacja LARK FREEBIRD 43.3</t>
  </si>
  <si>
    <t>ŚDS/808/00017/2007</t>
  </si>
  <si>
    <t>Pokrowce samochodowe</t>
  </si>
  <si>
    <t>ŚDS/808/00023/2000</t>
  </si>
  <si>
    <t>Wyrzynarka</t>
  </si>
  <si>
    <t>ŚDS/808/00024/1999</t>
  </si>
  <si>
    <t>Choinka</t>
  </si>
  <si>
    <t>ŚDS/808/00018/1999</t>
  </si>
  <si>
    <t>Kosiarka FLYNO</t>
  </si>
  <si>
    <t>ŚDS/808/00022/1999</t>
  </si>
  <si>
    <t>Wykaszarka FLYNO</t>
  </si>
  <si>
    <t>ŚDS/808/00016/1999</t>
  </si>
  <si>
    <t>Wiertarka udarowa</t>
  </si>
  <si>
    <t>ŚDS/808/00019/2011</t>
  </si>
  <si>
    <t xml:space="preserve">Kuchnia elektryczna </t>
  </si>
  <si>
    <t>ŚDS/808/00126/1999</t>
  </si>
  <si>
    <t>ŚDS/808/00123/1999</t>
  </si>
  <si>
    <t>ŚDS/808/00121/1999</t>
  </si>
  <si>
    <t>ŚDS/808/00114/1999</t>
  </si>
  <si>
    <t>Fotel</t>
  </si>
  <si>
    <t>ŚDS/808/00129/1999</t>
  </si>
  <si>
    <t>ŚDS/808/00115/1999</t>
  </si>
  <si>
    <t>ŚDS/808/00124/1999</t>
  </si>
  <si>
    <t xml:space="preserve">Krzesło wyściełane </t>
  </si>
  <si>
    <t>ŚDS/808/00127/1999</t>
  </si>
  <si>
    <t>ŚDS/808/00118/1999</t>
  </si>
  <si>
    <t>ŚDS/808/00122/1999</t>
  </si>
  <si>
    <t>ŚDS/808/00116/1999</t>
  </si>
  <si>
    <t>ŚDS/808/00119/1999</t>
  </si>
  <si>
    <t>ŚDS/808/00120/1999</t>
  </si>
  <si>
    <t>ŚDS/808/00128/1999</t>
  </si>
  <si>
    <t>Stół okrągły</t>
  </si>
  <si>
    <t>ŚDS/808/00117/1999</t>
  </si>
  <si>
    <t>ŚDS/808/00125/1999</t>
  </si>
  <si>
    <t xml:space="preserve">Lustro </t>
  </si>
  <si>
    <t>ŚDS/808/00059/1999</t>
  </si>
  <si>
    <t>ŚDS/808/00060/1999</t>
  </si>
  <si>
    <t>Wieszak drewniany sojący</t>
  </si>
  <si>
    <t>ŚDS/808/00058/1999</t>
  </si>
  <si>
    <t>ŚDS/808/00057/1999</t>
  </si>
  <si>
    <t>ŚDS/808/00056/1999</t>
  </si>
  <si>
    <t>ŚDS/808/00133/1999</t>
  </si>
  <si>
    <t>ŚDS/808/00131/1999</t>
  </si>
  <si>
    <t>ŚDS/808/00132/1999</t>
  </si>
  <si>
    <t>Drabina metalowa</t>
  </si>
  <si>
    <t>ŚDS/808/00181/1999</t>
  </si>
  <si>
    <t>ŚDS/808/00192/1999</t>
  </si>
  <si>
    <t>ŚDS/808/00182/1999</t>
  </si>
  <si>
    <t>ŚDS/808/00200/1999</t>
  </si>
  <si>
    <t>ŚDS/808/00198/1999</t>
  </si>
  <si>
    <t>ŚDS/808/00199/1999</t>
  </si>
  <si>
    <t>ŚDS/808/00207/1999</t>
  </si>
  <si>
    <t>ŚDS/808/00204/1999</t>
  </si>
  <si>
    <t>ŚDS/808/00195/1999</t>
  </si>
  <si>
    <t>ŚDS/808/00201/1999</t>
  </si>
  <si>
    <t>ŚDS/808/00187/2007</t>
  </si>
  <si>
    <t>Zestaw insrumentów perkusyjnych</t>
  </si>
  <si>
    <t>ŚDS/808/00193/2007</t>
  </si>
  <si>
    <t>Instrument klawiszowy Casio</t>
  </si>
  <si>
    <t>ŚDS/808/00203/2008</t>
  </si>
  <si>
    <t>Mikrofon ET-58 MV</t>
  </si>
  <si>
    <t>ŚDS/808/00205/2008</t>
  </si>
  <si>
    <t>ŚDS/808/00189/2008</t>
  </si>
  <si>
    <t>ŚDS/808/00190/2008</t>
  </si>
  <si>
    <t>Nagrywarka</t>
  </si>
  <si>
    <t>ŚDS/808/00209/1999</t>
  </si>
  <si>
    <t>Mikser kompaktowy BEHRINGER</t>
  </si>
  <si>
    <t>ŚDS/808/00197/1999</t>
  </si>
  <si>
    <t>Mikrofon zestaw bezprzewodowy TX S-442 SET</t>
  </si>
  <si>
    <t>ŚDS/808/00211/1999</t>
  </si>
  <si>
    <t>Mikrofon zestaw bezprzewodowy SEKAKU 101R</t>
  </si>
  <si>
    <t>ŚDS/808/00191/1999</t>
  </si>
  <si>
    <t xml:space="preserve">Mikrofon bezprzewodowy SEKAKU 101R </t>
  </si>
  <si>
    <t>ŚDS/808/00206/1999</t>
  </si>
  <si>
    <t>Wieża mini SONY</t>
  </si>
  <si>
    <t>ŚDS/808/00208/1999</t>
  </si>
  <si>
    <t>ŚDS/808/00202/1999</t>
  </si>
  <si>
    <t>Organy elektryczne CASIO CTK 431</t>
  </si>
  <si>
    <t>ŚDS/808/00044/2006</t>
  </si>
  <si>
    <t>Gra stołowa piłkarzyki</t>
  </si>
  <si>
    <t>ŚDS/808/00042/1999</t>
  </si>
  <si>
    <t>Wieszak drewniany</t>
  </si>
  <si>
    <t>ŚDS/808/00043/1999</t>
  </si>
  <si>
    <t>Stoł tenisa stołowego Sponetta</t>
  </si>
  <si>
    <t>ŚDS/808/00349/1999</t>
  </si>
  <si>
    <t>Wózek do sprzątania + dwa wiadra</t>
  </si>
  <si>
    <t>ŚDS/808/00153/1999</t>
  </si>
  <si>
    <t>ŚDS/808/00155/1999</t>
  </si>
  <si>
    <t>ŚDS/808/00154/1999</t>
  </si>
  <si>
    <t>ŚDS/808/00148/1999</t>
  </si>
  <si>
    <t>ŚDS/808/00149/1999</t>
  </si>
  <si>
    <t>ŚDS/808/00156/1999</t>
  </si>
  <si>
    <t>ŚDS/808/00152/1999</t>
  </si>
  <si>
    <t>ŚDS/808/00151/1999</t>
  </si>
  <si>
    <t>ŚDS/808/00150/1999</t>
  </si>
  <si>
    <t>ŚDS/808/00333/2006</t>
  </si>
  <si>
    <t>Tarcza</t>
  </si>
  <si>
    <t>ŚDS/808/00495/2016</t>
  </si>
  <si>
    <t>Mikrofon</t>
  </si>
  <si>
    <t>ŚDS/808/00496/2016</t>
  </si>
  <si>
    <t>ŚDS/808/00497/2016</t>
  </si>
  <si>
    <t>ŚDS/808/00498/2016</t>
  </si>
  <si>
    <t>ŚDS/808/00499/2016</t>
  </si>
  <si>
    <t>ŚDS/808/00500/2016</t>
  </si>
  <si>
    <t>ŚDS/808/00501/2016</t>
  </si>
  <si>
    <t>ŚDS/808/00502/2016</t>
  </si>
  <si>
    <t>ŚDS/808/00503/2016</t>
  </si>
  <si>
    <t>Aparat Canon</t>
  </si>
  <si>
    <t>ŚDS/808/00508/2017</t>
  </si>
  <si>
    <t>ŚDS/808/00509/2017</t>
  </si>
  <si>
    <t>Kanapa</t>
  </si>
  <si>
    <t>ŚDS/808/00510/2017</t>
  </si>
  <si>
    <t>ŚDS/808/00511/2017</t>
  </si>
  <si>
    <t>ŚDS/808/00512/2017</t>
  </si>
  <si>
    <t>ŚDS/808/00514/2017</t>
  </si>
  <si>
    <t>ŚDS/808/00515/2017</t>
  </si>
  <si>
    <t>Ława</t>
  </si>
  <si>
    <t>ŚDS/808/00516/2017</t>
  </si>
  <si>
    <t>ŚDS/808/00517/2017</t>
  </si>
  <si>
    <t>ŚDS/808/00518/2018</t>
  </si>
  <si>
    <t>ŚDS/808/00519/2018</t>
  </si>
  <si>
    <t>ŚDS/808/00520/2018</t>
  </si>
  <si>
    <t>ŚDS/808/00521/2018</t>
  </si>
  <si>
    <t>ŚDS/808/00522/2018</t>
  </si>
  <si>
    <t>ŚDS/808/00523/2018</t>
  </si>
  <si>
    <t>ŚDS/808/00524/2018</t>
  </si>
  <si>
    <t>ŚDS/808/00525/2018</t>
  </si>
  <si>
    <t>ŚDS/808/00526/2018</t>
  </si>
  <si>
    <t>ŚDS/808/00533/2018</t>
  </si>
  <si>
    <t>Piekarnik</t>
  </si>
  <si>
    <t>ŚDS/808/00534/2018</t>
  </si>
  <si>
    <t>Krzesło prysznicowe</t>
  </si>
  <si>
    <t>ŚDS/808/00535/2018</t>
  </si>
  <si>
    <t>ŚDS/808/00536/2018</t>
  </si>
  <si>
    <t>ŚDS/808/00537/2018</t>
  </si>
  <si>
    <t>ŚDS/808/00538/2018</t>
  </si>
  <si>
    <t>ŚDS/808/00539/2018</t>
  </si>
  <si>
    <t>ŚDS/808/00540/2018</t>
  </si>
  <si>
    <t>ŚDS/808/00541/2018</t>
  </si>
  <si>
    <t>ŚDS/808/00542/2018</t>
  </si>
  <si>
    <t>Przegroda międzybiurkowa</t>
  </si>
  <si>
    <t>ŚDS/808/00543/2018</t>
  </si>
  <si>
    <t>Szafka 8 szuflad</t>
  </si>
  <si>
    <t>ŚDS/808/00544/2018</t>
  </si>
  <si>
    <t>ŚDS/808/00545/2018</t>
  </si>
  <si>
    <t>ŚDS/808/00546/2018</t>
  </si>
  <si>
    <t>Moduł lady</t>
  </si>
  <si>
    <t>ŚDS/808/00547/2018</t>
  </si>
  <si>
    <t>ŚDS/808/00548/2018</t>
  </si>
  <si>
    <t>ŚDS/808/00549/2018</t>
  </si>
  <si>
    <t>ŚDS/808/00550/2018</t>
  </si>
  <si>
    <t>Kosiarka</t>
  </si>
  <si>
    <t>ŚDS/808/00551/2018</t>
  </si>
  <si>
    <t>Myjka</t>
  </si>
  <si>
    <t>ŚDS/808/00552/2018</t>
  </si>
  <si>
    <t>Bieżnia</t>
  </si>
  <si>
    <t>ŚDS/808/00555/2018</t>
  </si>
  <si>
    <t>Głośniki</t>
  </si>
  <si>
    <t>ŚDS/808/00556/2018</t>
  </si>
  <si>
    <t>Nawigacja</t>
  </si>
  <si>
    <t>ŚDS/808/00557/2018</t>
  </si>
  <si>
    <t>Waga elektroniczna</t>
  </si>
  <si>
    <t>ŚDS/808/00544a/2018</t>
  </si>
  <si>
    <t>ŚDS/808/00559/2019</t>
  </si>
  <si>
    <t>Pralka</t>
  </si>
  <si>
    <t>ŚDS/808/00560/2019</t>
  </si>
  <si>
    <t>Szafka niska 1 drzwiowa</t>
  </si>
  <si>
    <t>ŚDS/808/00561/2019</t>
  </si>
  <si>
    <t>Biurko kątowe</t>
  </si>
  <si>
    <t>ŚDS/808/00562/2019</t>
  </si>
  <si>
    <t>Blat górny wydłużony</t>
  </si>
  <si>
    <t>ŚDS/808/00563/2019</t>
  </si>
  <si>
    <t>Kontener dostawiany</t>
  </si>
  <si>
    <t>ŚDS/808/00564/2019</t>
  </si>
  <si>
    <t>Szafka niska 2 drzwiowa</t>
  </si>
  <si>
    <t>ŚDS/808/00565/2019</t>
  </si>
  <si>
    <t>Szafka z 10 szufladami</t>
  </si>
  <si>
    <t>ŚDS/808/00566/2019</t>
  </si>
  <si>
    <t>Szafa odzieżowa</t>
  </si>
  <si>
    <t>ŚDS/808/00567/2019</t>
  </si>
  <si>
    <t>Blat stolika</t>
  </si>
  <si>
    <t>ŚDS/808/00569/2019</t>
  </si>
  <si>
    <t>Zlew</t>
  </si>
  <si>
    <t>ŚDS/808/00570/2019</t>
  </si>
  <si>
    <t>Płyta Bosch</t>
  </si>
  <si>
    <t>ŚDS/808/00571/2019</t>
  </si>
  <si>
    <t>Okap</t>
  </si>
  <si>
    <t>ŚDS/808/00572/2019</t>
  </si>
  <si>
    <t>ŚDS/808/00573/2019</t>
  </si>
  <si>
    <t>Wyspa kuchenna</t>
  </si>
  <si>
    <t>ŚDS/808/00574/2019</t>
  </si>
  <si>
    <t>Zabudowa lodówki</t>
  </si>
  <si>
    <t>ŚDS/808/00575/2019</t>
  </si>
  <si>
    <t>Zabudowa piekarników</t>
  </si>
  <si>
    <t>ŚDS/808/00576/2019</t>
  </si>
  <si>
    <t>Blat kuchenny</t>
  </si>
  <si>
    <t>ŚDS/808/00577/2019</t>
  </si>
  <si>
    <t>Zestaw szafek wiszących</t>
  </si>
  <si>
    <t>ŚDS/808/00578/2019</t>
  </si>
  <si>
    <t>Szafka wisząca z okapem</t>
  </si>
  <si>
    <t>ŚDS/808/00579/2019</t>
  </si>
  <si>
    <t>Zestaw szafek stojących</t>
  </si>
  <si>
    <t>ŚDS/1/2020</t>
  </si>
  <si>
    <t>Stojący dozownik bezdotykowy do płynu dezynfekcyjnegonD/BHP/1-1</t>
  </si>
  <si>
    <t>System: Środki Trwałe 2 "Świstak", wersja: 2.7.5, Sputnik Software Sp. z o.o.</t>
  </si>
  <si>
    <t>Wydruk z dnia: 2020-08-13</t>
  </si>
  <si>
    <t>Strona 18/18</t>
  </si>
  <si>
    <t>komputery stacjonarne</t>
  </si>
  <si>
    <t>DPS</t>
  </si>
  <si>
    <t>WYDZ. ED.</t>
  </si>
  <si>
    <t>ZOJO</t>
  </si>
  <si>
    <t>MOPR</t>
  </si>
  <si>
    <t>SDS</t>
  </si>
  <si>
    <r>
      <t>Garaż 35m</t>
    </r>
    <r>
      <rPr>
        <vertAlign val="superscript"/>
        <sz val="10"/>
        <rFont val="Arial"/>
        <family val="2"/>
        <charset val="238"/>
      </rPr>
      <t>2</t>
    </r>
  </si>
  <si>
    <t>Budunki i budowle wraz z ogrodzeniami o oświetleniem</t>
  </si>
  <si>
    <r>
      <t>Powierzchnia w m</t>
    </r>
    <r>
      <rPr>
        <vertAlign val="superscript"/>
        <sz val="11"/>
        <rFont val="Calibri"/>
        <family val="2"/>
        <charset val="238"/>
        <scheme val="minor"/>
      </rPr>
      <t>2 (w tym pow.lok.uż.)</t>
    </r>
  </si>
  <si>
    <t>Towarowa 10</t>
  </si>
  <si>
    <t>Budynek Schroniska</t>
  </si>
  <si>
    <t xml:space="preserve"> pow. Zabudowy 341,2 m2 pow. użytkowa 278,60 m2</t>
  </si>
  <si>
    <t>Ściany  bloczki z betonu lekkiego, ściany piwniczne z cegły ceramicznej, działowe ściany z cegły dziurawki</t>
  </si>
  <si>
    <t>Stropy żelbetowe z płyt korytkowych, beton karmatyzowy kryty papą, ocieplany żużem z warstwa betonu i styropianem</t>
  </si>
  <si>
    <t>około 1950r.</t>
  </si>
  <si>
    <t xml:space="preserve">nie </t>
  </si>
  <si>
    <t xml:space="preserve">tak </t>
  </si>
  <si>
    <t>KORCZAKA 5</t>
  </si>
  <si>
    <t>Budynek MOPR</t>
  </si>
  <si>
    <t>pow. zabudowy 722,12 m2,  pow. użytkowa 903,90 m2</t>
  </si>
  <si>
    <t>Sciany z bloków betonowych. Stropy prefabrykowane z płyt kanałowych o rozpiętości 6,0 m.
Stropodach wentylowany z płyt korytkowych na ścianach ażurowych. Schody wewnętrzne
żelbetowe obłożone lastriko. Ściany wewnętrzne i zewnętrzne tynkowane tynkiem ceme ntowo wapiennym, malowane farbą emulsyjną. W sanitariatach płytki ceramiczne do</t>
  </si>
  <si>
    <t>Dach budynku płaski dwuspadowy kryty papą. Ławy fundamentowe żelbetowe</t>
  </si>
  <si>
    <t>około 1960r.</t>
  </si>
  <si>
    <t>Niepodległości 27</t>
  </si>
  <si>
    <t>Budynek ŚDS</t>
  </si>
  <si>
    <t>pow. użytkowa 1011,90 m2</t>
  </si>
  <si>
    <t>Boisko sportowe</t>
  </si>
  <si>
    <t>Boisko modernizacja</t>
  </si>
  <si>
    <t xml:space="preserve">GRZYBOWA 4 </t>
  </si>
  <si>
    <t>Centrum Usług Senioralnych</t>
  </si>
  <si>
    <t>Sciany zewnętrzne z bloczków gazobetonowych H+H gr.24 cm z ociepleniem ze styropianu 18 cm, ścieny wewnętrzne gr. 12/11,5 cm z bloczków silikatowych lub z płyt GK</t>
  </si>
  <si>
    <t>Konstrukcja dachu drewniana z więzarów kratownicowych, uzupełniony krokwiami nad częścią tehniczną z centralnej wentylacji. Pokrycie dachu wykonano z blachy cynkowo-tytanowej</t>
  </si>
  <si>
    <t>KOTŁY</t>
  </si>
  <si>
    <t>Miejsce użytkowania</t>
  </si>
  <si>
    <t>Wrtość</t>
  </si>
  <si>
    <t>Rok produkcji</t>
  </si>
  <si>
    <t>MOPR/310/01700/2020</t>
  </si>
  <si>
    <t>Piec gazowy</t>
  </si>
  <si>
    <t>34 809,00</t>
  </si>
  <si>
    <t>Miejsce ubezpieczenia:</t>
  </si>
  <si>
    <t>64-100 Leszno ul. Korczaka 5 – budynek własny</t>
  </si>
  <si>
    <t>64-100 Leszno ul. Towarowa 10 – budynek własny</t>
  </si>
  <si>
    <t>64-100 Leszno ul. Niepodległości 27 C– budynek własny</t>
  </si>
  <si>
    <t>64-100 Leszno ul. Niepodległości 27 C  Boisko sportowe, magazyn - archiwum</t>
  </si>
  <si>
    <t>64-100 Leszno ul. Puławskiego 9  budynek najmowany</t>
  </si>
  <si>
    <t>Mieszkania chronione w Lesznie:</t>
  </si>
  <si>
    <t>-  Bracka 6/7</t>
  </si>
  <si>
    <t>-  Ofiar Katynia 11/3</t>
  </si>
  <si>
    <t>- Plac  J.Metziga 9/5</t>
  </si>
  <si>
    <t>- Narutowicza 15/1a</t>
  </si>
  <si>
    <t>- Narutowicza 15/1</t>
  </si>
  <si>
    <t>Lokale najmowane na cele biurowe:</t>
  </si>
  <si>
    <t>64-100 LESZNO ul. Narutowicza 73/1</t>
  </si>
  <si>
    <t>64-100 Leszno ul. Matejki 8</t>
  </si>
  <si>
    <t>64-100 Leszno ul. Grzybowa 4 – budynek własny</t>
  </si>
</sst>
</file>

<file path=xl/styles.xml><?xml version="1.0" encoding="utf-8"?>
<styleSheet xmlns="http://schemas.openxmlformats.org/spreadsheetml/2006/main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\ &quot;zł&quot;"/>
    <numFmt numFmtId="165" formatCode="00\-000"/>
    <numFmt numFmtId="166" formatCode="#,##0.00\ &quot;zł&quot;"/>
    <numFmt numFmtId="167" formatCode="#,##0.00;[Red]#,##0.00"/>
    <numFmt numFmtId="168" formatCode="_-* #,##0\ &quot;zł&quot;_-;\-* #,##0\ &quot;zł&quot;_-;_-* &quot;-&quot;??\ &quot;zł&quot;_-;_-@_-"/>
  </numFmts>
  <fonts count="12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name val="Arial"/>
      <family val="2"/>
      <charset val="238"/>
    </font>
    <font>
      <sz val="9"/>
      <color rgb="FF383838"/>
      <name val="Arial"/>
      <family val="2"/>
      <charset val="238"/>
    </font>
    <font>
      <sz val="9"/>
      <color rgb="FF676767"/>
      <name val="Arial"/>
      <family val="2"/>
      <charset val="238"/>
    </font>
    <font>
      <sz val="9"/>
      <color rgb="FF4D4D4D"/>
      <name val="Arial"/>
      <family val="2"/>
      <charset val="238"/>
    </font>
    <font>
      <sz val="9"/>
      <color rgb="FF828282"/>
      <name val="Arial"/>
      <family val="2"/>
      <charset val="238"/>
    </font>
    <font>
      <sz val="9"/>
      <color rgb="FF282828"/>
      <name val="Arial"/>
      <family val="2"/>
      <charset val="238"/>
    </font>
    <font>
      <b/>
      <i/>
      <sz val="9"/>
      <color rgb="FF282828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8"/>
      <color rgb="FF313131"/>
      <name val="Arial"/>
      <family val="2"/>
      <charset val="238"/>
    </font>
    <font>
      <b/>
      <i/>
      <sz val="8"/>
      <color rgb="FF4B4B4B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color rgb="FF31313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9"/>
      <name val="Czcionka tekstu podstawowego"/>
      <family val="2"/>
      <charset val="238"/>
    </font>
    <font>
      <sz val="9"/>
      <color indexed="8"/>
      <name val="Calibri"/>
      <family val="2"/>
      <charset val="238"/>
    </font>
    <font>
      <sz val="9"/>
      <color indexed="8"/>
      <name val="Czcionka tekstu podstawowego"/>
      <family val="2"/>
      <charset val="238"/>
    </font>
    <font>
      <vertAlign val="superscript"/>
      <sz val="9"/>
      <name val="Calibri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Calibri"/>
      <family val="2"/>
      <charset val="238"/>
    </font>
    <font>
      <sz val="10"/>
      <name val="Arial"/>
      <family val="2"/>
    </font>
    <font>
      <sz val="10"/>
      <color rgb="FFFF0000"/>
      <name val="Arial CE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name val="Arial CE"/>
      <family val="2"/>
      <charset val="238"/>
    </font>
    <font>
      <b/>
      <sz val="10"/>
      <color rgb="FF000000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name val="Arial"/>
      <family val="2"/>
    </font>
    <font>
      <sz val="12"/>
      <name val="Arial"/>
      <family val="2"/>
    </font>
    <font>
      <sz val="12"/>
      <name val="Arial CE"/>
      <charset val="238"/>
    </font>
    <font>
      <b/>
      <sz val="12"/>
      <color theme="1"/>
      <name val="Arial"/>
      <family val="2"/>
      <charset val="238"/>
    </font>
    <font>
      <sz val="10"/>
      <color rgb="FF00B050"/>
      <name val="Arial CE"/>
      <charset val="238"/>
    </font>
    <font>
      <b/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Tahoma"/>
      <family val="2"/>
      <charset val="238"/>
    </font>
    <font>
      <vertAlign val="superscript"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9"/>
      <name val="Tahoma"/>
      <family val="2"/>
      <charset val="238"/>
    </font>
    <font>
      <b/>
      <vertAlign val="superscript"/>
      <sz val="9"/>
      <name val="Tahoma"/>
      <family val="2"/>
      <charset val="238"/>
    </font>
    <font>
      <sz val="7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b/>
      <sz val="10"/>
      <color theme="1"/>
      <name val="Arial CE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b/>
      <i/>
      <sz val="11"/>
      <color rgb="FF31313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rgb="FF4B4B4B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color rgb="FF282828"/>
      <name val="Calibri"/>
      <family val="2"/>
      <charset val="238"/>
      <scheme val="minor"/>
    </font>
    <font>
      <sz val="11"/>
      <color rgb="FF282828"/>
      <name val="Calibri"/>
      <family val="2"/>
      <charset val="238"/>
      <scheme val="minor"/>
    </font>
    <font>
      <sz val="11"/>
      <color rgb="FF4D4D4D"/>
      <name val="Calibri"/>
      <family val="2"/>
      <charset val="238"/>
      <scheme val="minor"/>
    </font>
    <font>
      <sz val="11"/>
      <color rgb="FF383838"/>
      <name val="Calibri"/>
      <family val="2"/>
      <charset val="238"/>
      <scheme val="minor"/>
    </font>
    <font>
      <sz val="11"/>
      <color rgb="FF676767"/>
      <name val="Calibri"/>
      <family val="2"/>
      <charset val="238"/>
      <scheme val="minor"/>
    </font>
    <font>
      <sz val="11"/>
      <color rgb="FF828282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rgb="FF313131"/>
      <name val="Calibri"/>
      <family val="2"/>
      <charset val="238"/>
      <scheme val="minor"/>
    </font>
    <font>
      <i/>
      <sz val="11"/>
      <color rgb="FF4B4B4B"/>
      <name val="Calibri"/>
      <family val="2"/>
      <charset val="238"/>
      <scheme val="minor"/>
    </font>
    <font>
      <sz val="11"/>
      <color rgb="FF313131"/>
      <name val="Calibri"/>
      <family val="2"/>
      <charset val="238"/>
      <scheme val="minor"/>
    </font>
    <font>
      <sz val="11"/>
      <color rgb="FF4B4B4B"/>
      <name val="Calibri"/>
      <family val="2"/>
      <charset val="238"/>
      <scheme val="minor"/>
    </font>
    <font>
      <sz val="11"/>
      <color rgb="FF646464"/>
      <name val="Calibri"/>
      <family val="2"/>
      <charset val="238"/>
      <scheme val="minor"/>
    </font>
    <font>
      <i/>
      <sz val="11"/>
      <color rgb="FF282828"/>
      <name val="Calibri"/>
      <family val="2"/>
      <charset val="238"/>
      <scheme val="minor"/>
    </font>
    <font>
      <b/>
      <sz val="11"/>
      <color rgb="FF383838"/>
      <name val="Calibri"/>
      <family val="2"/>
      <charset val="238"/>
      <scheme val="minor"/>
    </font>
    <font>
      <i/>
      <sz val="11"/>
      <color rgb="FF383838"/>
      <name val="Calibri"/>
      <family val="2"/>
      <charset val="238"/>
      <scheme val="minor"/>
    </font>
    <font>
      <b/>
      <sz val="11"/>
      <color rgb="FF282828"/>
      <name val="Calibri"/>
      <family val="2"/>
      <charset val="238"/>
      <scheme val="minor"/>
    </font>
    <font>
      <b/>
      <i/>
      <sz val="11"/>
      <color rgb="FF383838"/>
      <name val="Calibri"/>
      <family val="2"/>
      <charset val="238"/>
      <scheme val="minor"/>
    </font>
    <font>
      <b/>
      <i/>
      <sz val="11"/>
      <color rgb="FF676767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indexed="8"/>
      <name val="Arial"/>
      <charset val="204"/>
    </font>
    <font>
      <sz val="9.75"/>
      <color indexed="8"/>
      <name val="Arial"/>
      <family val="2"/>
      <charset val="238"/>
    </font>
    <font>
      <sz val="9.75"/>
      <color indexed="8"/>
      <name val="Arial"/>
      <charset val="204"/>
    </font>
    <font>
      <sz val="9"/>
      <color indexed="8"/>
      <name val="Arial"/>
      <charset val="204"/>
    </font>
    <font>
      <b/>
      <sz val="10"/>
      <color indexed="8"/>
      <name val="Arial"/>
      <family val="2"/>
      <charset val="238"/>
    </font>
    <font>
      <b/>
      <sz val="10"/>
      <color indexed="8"/>
      <name val="Arial"/>
      <charset val="204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.75"/>
      <color indexed="8"/>
      <name val="Arial"/>
      <charset val="204"/>
    </font>
    <font>
      <i/>
      <sz val="9.75"/>
      <color indexed="8"/>
      <name val="Arial"/>
      <charset val="204"/>
    </font>
    <font>
      <b/>
      <sz val="12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Arial CE"/>
      <charset val="238"/>
    </font>
    <font>
      <vertAlign val="superscript"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CC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24" fillId="0" borderId="0"/>
    <xf numFmtId="0" fontId="25" fillId="0" borderId="0"/>
    <xf numFmtId="0" fontId="5" fillId="0" borderId="0"/>
    <xf numFmtId="0" fontId="31" fillId="0" borderId="0"/>
    <xf numFmtId="0" fontId="48" fillId="0" borderId="0"/>
    <xf numFmtId="44" fontId="5" fillId="0" borderId="0" applyFont="0" applyFill="0" applyBorder="0" applyAlignment="0" applyProtection="0"/>
    <xf numFmtId="0" fontId="4" fillId="0" borderId="0"/>
    <xf numFmtId="0" fontId="25" fillId="0" borderId="0"/>
    <xf numFmtId="0" fontId="87" fillId="0" borderId="0"/>
    <xf numFmtId="0" fontId="3" fillId="0" borderId="0"/>
    <xf numFmtId="0" fontId="2" fillId="0" borderId="0"/>
    <xf numFmtId="0" fontId="1" fillId="0" borderId="0"/>
    <xf numFmtId="43" fontId="31" fillId="0" borderId="0" applyFont="0" applyFill="0" applyBorder="0" applyAlignment="0" applyProtection="0"/>
  </cellStyleXfs>
  <cellXfs count="698">
    <xf numFmtId="0" fontId="0" fillId="0" borderId="0" xfId="0"/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11" fillId="0" borderId="0" xfId="2" applyFill="1" applyBorder="1" applyAlignment="1">
      <alignment horizontal="left" vertical="top"/>
    </xf>
    <xf numFmtId="0" fontId="12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22" fillId="0" borderId="5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top"/>
    </xf>
    <xf numFmtId="0" fontId="24" fillId="0" borderId="0" xfId="3"/>
    <xf numFmtId="4" fontId="24" fillId="0" borderId="0" xfId="3" applyNumberFormat="1"/>
    <xf numFmtId="0" fontId="26" fillId="0" borderId="1" xfId="4" applyFont="1" applyBorder="1" applyProtection="1"/>
    <xf numFmtId="0" fontId="27" fillId="0" borderId="1" xfId="4" applyFont="1" applyFill="1" applyBorder="1" applyProtection="1"/>
    <xf numFmtId="0" fontId="28" fillId="0" borderId="1" xfId="4" applyFont="1" applyBorder="1" applyProtection="1"/>
    <xf numFmtId="0" fontId="29" fillId="0" borderId="8" xfId="4" applyFont="1" applyFill="1" applyBorder="1" applyProtection="1"/>
    <xf numFmtId="0" fontId="26" fillId="0" borderId="1" xfId="4" applyFont="1" applyBorder="1" applyAlignment="1" applyProtection="1">
      <alignment horizontal="center" vertical="top"/>
    </xf>
    <xf numFmtId="0" fontId="27" fillId="0" borderId="1" xfId="4" applyFont="1" applyFill="1" applyBorder="1" applyAlignment="1" applyProtection="1">
      <alignment vertical="top"/>
    </xf>
    <xf numFmtId="0" fontId="27" fillId="0" borderId="1" xfId="4" applyFont="1" applyFill="1" applyBorder="1" applyAlignment="1" applyProtection="1">
      <alignment vertical="top" wrapText="1"/>
    </xf>
    <xf numFmtId="4" fontId="26" fillId="0" borderId="1" xfId="4" applyNumberFormat="1" applyFont="1" applyBorder="1" applyAlignment="1" applyProtection="1">
      <alignment vertical="top"/>
    </xf>
    <xf numFmtId="4" fontId="26" fillId="0" borderId="1" xfId="4" applyNumberFormat="1" applyFont="1" applyFill="1" applyBorder="1" applyAlignment="1" applyProtection="1">
      <alignment horizontal="right" vertical="top"/>
    </xf>
    <xf numFmtId="0" fontId="26" fillId="0" borderId="1" xfId="4" applyFont="1" applyBorder="1" applyAlignment="1" applyProtection="1">
      <alignment vertical="top"/>
    </xf>
    <xf numFmtId="0" fontId="28" fillId="0" borderId="1" xfId="4" applyFont="1" applyBorder="1" applyAlignment="1" applyProtection="1">
      <alignment vertical="top"/>
    </xf>
    <xf numFmtId="0" fontId="29" fillId="0" borderId="8" xfId="4" applyFont="1" applyFill="1" applyBorder="1" applyAlignment="1" applyProtection="1">
      <alignment vertical="top"/>
    </xf>
    <xf numFmtId="4" fontId="26" fillId="0" borderId="1" xfId="4" applyNumberFormat="1" applyFont="1" applyFill="1" applyBorder="1" applyAlignment="1" applyProtection="1">
      <alignment vertical="top"/>
    </xf>
    <xf numFmtId="49" fontId="26" fillId="0" borderId="1" xfId="4" applyNumberFormat="1" applyFont="1" applyBorder="1" applyAlignment="1" applyProtection="1">
      <alignment horizontal="center"/>
    </xf>
    <xf numFmtId="49" fontId="27" fillId="0" borderId="1" xfId="4" applyNumberFormat="1" applyFont="1" applyFill="1" applyBorder="1" applyAlignment="1" applyProtection="1">
      <alignment horizontal="center"/>
    </xf>
    <xf numFmtId="165" fontId="27" fillId="0" borderId="1" xfId="4" applyNumberFormat="1" applyFont="1" applyFill="1" applyBorder="1" applyAlignment="1" applyProtection="1">
      <alignment horizontal="center"/>
    </xf>
    <xf numFmtId="0" fontId="27" fillId="0" borderId="1" xfId="4" applyFont="1" applyFill="1" applyBorder="1" applyAlignment="1" applyProtection="1">
      <alignment horizontal="center" vertical="top"/>
    </xf>
    <xf numFmtId="0" fontId="26" fillId="0" borderId="1" xfId="4" applyFont="1" applyBorder="1" applyAlignment="1" applyProtection="1">
      <alignment horizontal="center" vertical="top" wrapText="1"/>
    </xf>
    <xf numFmtId="0" fontId="27" fillId="2" borderId="1" xfId="4" applyFont="1" applyFill="1" applyBorder="1" applyAlignment="1" applyProtection="1">
      <alignment horizontal="center" vertical="center" wrapText="1"/>
    </xf>
    <xf numFmtId="4" fontId="27" fillId="2" borderId="1" xfId="4" applyNumberFormat="1" applyFont="1" applyFill="1" applyBorder="1" applyAlignment="1" applyProtection="1">
      <alignment horizontal="center" vertical="center" wrapText="1"/>
    </xf>
    <xf numFmtId="4" fontId="26" fillId="2" borderId="1" xfId="4" applyNumberFormat="1" applyFont="1" applyFill="1" applyBorder="1" applyAlignment="1" applyProtection="1">
      <alignment horizontal="center" vertical="center" wrapText="1"/>
    </xf>
    <xf numFmtId="4" fontId="33" fillId="0" borderId="1" xfId="4" applyNumberFormat="1" applyFont="1" applyFill="1" applyBorder="1" applyProtection="1"/>
    <xf numFmtId="4" fontId="33" fillId="0" borderId="1" xfId="4" applyNumberFormat="1" applyFont="1" applyBorder="1" applyProtection="1"/>
    <xf numFmtId="0" fontId="31" fillId="0" borderId="0" xfId="6" applyFill="1"/>
    <xf numFmtId="0" fontId="34" fillId="0" borderId="0" xfId="6" applyFont="1" applyFill="1"/>
    <xf numFmtId="0" fontId="36" fillId="0" borderId="41" xfId="6" applyFont="1" applyFill="1" applyBorder="1" applyAlignment="1">
      <alignment horizontal="center"/>
    </xf>
    <xf numFmtId="0" fontId="36" fillId="0" borderId="42" xfId="6" applyFont="1" applyFill="1" applyBorder="1" applyAlignment="1">
      <alignment horizontal="center"/>
    </xf>
    <xf numFmtId="0" fontId="36" fillId="0" borderId="43" xfId="6" applyFont="1" applyFill="1" applyBorder="1" applyAlignment="1">
      <alignment horizontal="center"/>
    </xf>
    <xf numFmtId="0" fontId="36" fillId="0" borderId="44" xfId="6" applyFont="1" applyFill="1" applyBorder="1" applyAlignment="1">
      <alignment horizontal="center"/>
    </xf>
    <xf numFmtId="0" fontId="40" fillId="0" borderId="0" xfId="0" applyFont="1" applyAlignment="1">
      <alignment horizontal="justify" vertical="center"/>
    </xf>
    <xf numFmtId="0" fontId="0" fillId="0" borderId="0" xfId="0" applyAlignment="1"/>
    <xf numFmtId="0" fontId="0" fillId="0" borderId="1" xfId="0" applyBorder="1"/>
    <xf numFmtId="0" fontId="42" fillId="0" borderId="1" xfId="2" applyFont="1" applyBorder="1"/>
    <xf numFmtId="166" fontId="32" fillId="0" borderId="1" xfId="2" applyNumberFormat="1" applyFont="1" applyBorder="1" applyAlignment="1">
      <alignment horizontal="right"/>
    </xf>
    <xf numFmtId="0" fontId="42" fillId="0" borderId="1" xfId="2" applyFont="1" applyFill="1" applyBorder="1"/>
    <xf numFmtId="0" fontId="43" fillId="0" borderId="1" xfId="3" applyFont="1" applyBorder="1"/>
    <xf numFmtId="0" fontId="38" fillId="0" borderId="1" xfId="6" applyFont="1" applyBorder="1" applyAlignment="1">
      <alignment horizontal="center"/>
    </xf>
    <xf numFmtId="0" fontId="36" fillId="0" borderId="1" xfId="6" applyFont="1" applyBorder="1" applyAlignment="1">
      <alignment horizontal="center"/>
    </xf>
    <xf numFmtId="3" fontId="32" fillId="0" borderId="1" xfId="6" applyNumberFormat="1" applyFont="1" applyBorder="1"/>
    <xf numFmtId="0" fontId="32" fillId="0" borderId="1" xfId="6" applyFont="1" applyBorder="1"/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166" fontId="5" fillId="0" borderId="1" xfId="0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0" xfId="0" applyFont="1"/>
    <xf numFmtId="3" fontId="38" fillId="0" borderId="0" xfId="0" applyNumberFormat="1" applyFont="1" applyFill="1" applyBorder="1" applyAlignment="1">
      <alignment horizontal="center" vertical="center" wrapText="1"/>
    </xf>
    <xf numFmtId="3" fontId="38" fillId="0" borderId="0" xfId="5" applyNumberFormat="1" applyFont="1" applyFill="1" applyBorder="1" applyAlignment="1">
      <alignment horizontal="center" vertical="center" wrapText="1"/>
    </xf>
    <xf numFmtId="0" fontId="9" fillId="5" borderId="1" xfId="5" applyFont="1" applyFill="1" applyBorder="1" applyAlignment="1">
      <alignment horizontal="center" vertical="center" wrapText="1"/>
    </xf>
    <xf numFmtId="0" fontId="46" fillId="5" borderId="1" xfId="5" applyFont="1" applyFill="1" applyBorder="1" applyAlignment="1">
      <alignment horizontal="center" vertical="center" wrapText="1"/>
    </xf>
    <xf numFmtId="43" fontId="46" fillId="5" borderId="1" xfId="5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3" fillId="0" borderId="0" xfId="2" applyFont="1" applyFill="1" applyBorder="1" applyAlignment="1">
      <alignment horizontal="left" vertical="top"/>
    </xf>
    <xf numFmtId="0" fontId="36" fillId="0" borderId="1" xfId="6" applyFont="1" applyFill="1" applyBorder="1" applyAlignment="1">
      <alignment horizontal="center"/>
    </xf>
    <xf numFmtId="0" fontId="49" fillId="0" borderId="0" xfId="0" applyFont="1" applyAlignment="1">
      <alignment horizontal="left" vertical="center"/>
    </xf>
    <xf numFmtId="0" fontId="0" fillId="0" borderId="0" xfId="0" applyBorder="1"/>
    <xf numFmtId="0" fontId="24" fillId="0" borderId="0" xfId="3" applyBorder="1"/>
    <xf numFmtId="0" fontId="42" fillId="0" borderId="0" xfId="2" applyFont="1" applyBorder="1"/>
    <xf numFmtId="166" fontId="32" fillId="0" borderId="0" xfId="2" applyNumberFormat="1" applyFont="1" applyBorder="1" applyAlignment="1">
      <alignment horizontal="right"/>
    </xf>
    <xf numFmtId="4" fontId="24" fillId="0" borderId="0" xfId="3" applyNumberFormat="1" applyBorder="1"/>
    <xf numFmtId="0" fontId="29" fillId="0" borderId="1" xfId="4" applyFont="1" applyFill="1" applyBorder="1" applyAlignment="1" applyProtection="1">
      <alignment vertical="top"/>
    </xf>
    <xf numFmtId="0" fontId="24" fillId="0" borderId="1" xfId="3" applyFont="1" applyBorder="1"/>
    <xf numFmtId="0" fontId="7" fillId="0" borderId="1" xfId="0" applyFont="1" applyBorder="1" applyAlignment="1">
      <alignment vertical="center"/>
    </xf>
    <xf numFmtId="0" fontId="47" fillId="0" borderId="0" xfId="3" applyFont="1"/>
    <xf numFmtId="0" fontId="50" fillId="0" borderId="0" xfId="0" applyFont="1" applyAlignment="1"/>
    <xf numFmtId="0" fontId="31" fillId="0" borderId="0" xfId="6" applyFont="1" applyFill="1"/>
    <xf numFmtId="0" fontId="34" fillId="0" borderId="0" xfId="6" applyFont="1" applyFill="1" applyAlignment="1">
      <alignment horizontal="center"/>
    </xf>
    <xf numFmtId="0" fontId="36" fillId="0" borderId="0" xfId="6" applyFont="1" applyFill="1"/>
    <xf numFmtId="0" fontId="37" fillId="0" borderId="0" xfId="6" applyFont="1" applyFill="1"/>
    <xf numFmtId="0" fontId="34" fillId="0" borderId="0" xfId="6" applyFont="1" applyFill="1" applyBorder="1" applyAlignment="1">
      <alignment horizontal="center"/>
    </xf>
    <xf numFmtId="0" fontId="34" fillId="0" borderId="0" xfId="6" applyFont="1" applyFill="1" applyBorder="1"/>
    <xf numFmtId="0" fontId="38" fillId="0" borderId="1" xfId="6" applyFont="1" applyFill="1" applyBorder="1" applyAlignment="1">
      <alignment horizontal="center"/>
    </xf>
    <xf numFmtId="0" fontId="32" fillId="0" borderId="1" xfId="6" applyFont="1" applyFill="1" applyBorder="1" applyAlignment="1">
      <alignment horizontal="right"/>
    </xf>
    <xf numFmtId="3" fontId="32" fillId="0" borderId="1" xfId="6" applyNumberFormat="1" applyFont="1" applyFill="1" applyBorder="1"/>
    <xf numFmtId="0" fontId="10" fillId="0" borderId="1" xfId="0" applyFont="1" applyFill="1" applyBorder="1" applyAlignment="1">
      <alignment horizontal="right" vertical="center"/>
    </xf>
    <xf numFmtId="0" fontId="32" fillId="0" borderId="1" xfId="6" applyFont="1" applyFill="1" applyBorder="1"/>
    <xf numFmtId="0" fontId="52" fillId="0" borderId="0" xfId="6" applyFont="1" applyFill="1" applyAlignment="1">
      <alignment horizontal="center"/>
    </xf>
    <xf numFmtId="0" fontId="52" fillId="0" borderId="0" xfId="6" applyFont="1" applyFill="1"/>
    <xf numFmtId="0" fontId="53" fillId="0" borderId="0" xfId="6" applyFont="1" applyFill="1"/>
    <xf numFmtId="0" fontId="31" fillId="0" borderId="0" xfId="6" applyFill="1" applyAlignment="1">
      <alignment horizontal="center"/>
    </xf>
    <xf numFmtId="0" fontId="34" fillId="0" borderId="50" xfId="6" applyFont="1" applyFill="1" applyBorder="1" applyAlignment="1">
      <alignment horizontal="center"/>
    </xf>
    <xf numFmtId="0" fontId="34" fillId="0" borderId="51" xfId="6" applyFont="1" applyFill="1" applyBorder="1" applyAlignment="1">
      <alignment wrapText="1"/>
    </xf>
    <xf numFmtId="0" fontId="34" fillId="0" borderId="49" xfId="6" applyFont="1" applyFill="1" applyBorder="1" applyAlignment="1">
      <alignment horizontal="center"/>
    </xf>
    <xf numFmtId="0" fontId="34" fillId="0" borderId="51" xfId="6" applyFont="1" applyFill="1" applyBorder="1"/>
    <xf numFmtId="0" fontId="41" fillId="0" borderId="0" xfId="6" applyFont="1" applyFill="1"/>
    <xf numFmtId="0" fontId="32" fillId="0" borderId="1" xfId="6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32" fillId="0" borderId="1" xfId="6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6" fontId="5" fillId="6" borderId="1" xfId="0" applyNumberFormat="1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 vertical="center"/>
    </xf>
    <xf numFmtId="0" fontId="57" fillId="0" borderId="0" xfId="0" applyFont="1" applyFill="1"/>
    <xf numFmtId="0" fontId="56" fillId="0" borderId="1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164" fontId="25" fillId="0" borderId="1" xfId="1" applyNumberFormat="1" applyFont="1" applyFill="1" applyBorder="1" applyAlignment="1">
      <alignment vertical="center"/>
    </xf>
    <xf numFmtId="164" fontId="57" fillId="0" borderId="1" xfId="1" applyNumberFormat="1" applyFont="1" applyFill="1" applyBorder="1"/>
    <xf numFmtId="164" fontId="38" fillId="0" borderId="1" xfId="1" applyNumberFormat="1" applyFont="1" applyFill="1" applyBorder="1" applyAlignment="1">
      <alignment vertical="center"/>
    </xf>
    <xf numFmtId="164" fontId="56" fillId="0" borderId="1" xfId="1" applyNumberFormat="1" applyFont="1" applyFill="1" applyBorder="1" applyAlignment="1">
      <alignment vertical="center"/>
    </xf>
    <xf numFmtId="164" fontId="46" fillId="0" borderId="1" xfId="1" applyNumberFormat="1" applyFont="1" applyFill="1" applyBorder="1" applyAlignment="1">
      <alignment horizontal="center"/>
    </xf>
    <xf numFmtId="164" fontId="46" fillId="0" borderId="1" xfId="0" applyNumberFormat="1" applyFont="1" applyFill="1" applyBorder="1"/>
    <xf numFmtId="0" fontId="38" fillId="0" borderId="1" xfId="0" applyFont="1" applyFill="1" applyBorder="1" applyAlignment="1">
      <alignment horizontal="left" vertical="center" wrapText="1"/>
    </xf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60" fillId="0" borderId="0" xfId="0" applyFont="1" applyFill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61" fillId="0" borderId="13" xfId="0" applyFont="1" applyBorder="1" applyAlignment="1">
      <alignment horizontal="center" vertical="center" wrapText="1"/>
    </xf>
    <xf numFmtId="0" fontId="61" fillId="0" borderId="9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 wrapText="1"/>
    </xf>
    <xf numFmtId="0" fontId="64" fillId="0" borderId="9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58" fillId="10" borderId="12" xfId="0" applyFont="1" applyFill="1" applyBorder="1" applyAlignment="1">
      <alignment horizontal="center" vertical="center" wrapText="1"/>
    </xf>
    <xf numFmtId="0" fontId="58" fillId="0" borderId="12" xfId="0" applyFont="1" applyFill="1" applyBorder="1" applyAlignment="1">
      <alignment horizontal="center" vertical="center" wrapText="1"/>
    </xf>
    <xf numFmtId="0" fontId="58" fillId="0" borderId="47" xfId="0" applyFont="1" applyFill="1" applyBorder="1" applyAlignment="1">
      <alignment horizontal="center" vertical="center" wrapText="1"/>
    </xf>
    <xf numFmtId="0" fontId="58" fillId="0" borderId="46" xfId="0" applyFont="1" applyFill="1" applyBorder="1" applyAlignment="1">
      <alignment horizontal="center" vertical="center" wrapText="1"/>
    </xf>
    <xf numFmtId="0" fontId="58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58" fillId="0" borderId="45" xfId="0" applyFont="1" applyFill="1" applyBorder="1" applyAlignment="1">
      <alignment horizontal="center" vertical="center" wrapText="1"/>
    </xf>
    <xf numFmtId="0" fontId="58" fillId="0" borderId="12" xfId="0" applyFont="1" applyBorder="1" applyAlignment="1">
      <alignment horizontal="left" vertical="center" wrapText="1" indent="24"/>
    </xf>
    <xf numFmtId="0" fontId="58" fillId="0" borderId="12" xfId="0" applyFont="1" applyBorder="1" applyAlignment="1">
      <alignment horizontal="left" vertical="center" wrapText="1" indent="23"/>
    </xf>
    <xf numFmtId="0" fontId="58" fillId="0" borderId="0" xfId="0" applyFont="1" applyBorder="1" applyAlignment="1">
      <alignment horizontal="center" vertical="center" wrapText="1"/>
    </xf>
    <xf numFmtId="0" fontId="58" fillId="0" borderId="47" xfId="0" applyFont="1" applyBorder="1" applyAlignment="1">
      <alignment horizontal="center" vertical="center" wrapText="1"/>
    </xf>
    <xf numFmtId="0" fontId="58" fillId="0" borderId="0" xfId="0" applyFont="1" applyBorder="1" applyAlignment="1">
      <alignment horizontal="left" vertical="center" wrapText="1" indent="23"/>
    </xf>
    <xf numFmtId="0" fontId="58" fillId="0" borderId="46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center" vertical="center" wrapText="1"/>
    </xf>
    <xf numFmtId="0" fontId="32" fillId="0" borderId="0" xfId="6" applyFont="1" applyAlignment="1">
      <alignment horizontal="center"/>
    </xf>
    <xf numFmtId="0" fontId="31" fillId="0" borderId="0" xfId="6" applyFont="1"/>
    <xf numFmtId="0" fontId="31" fillId="0" borderId="0" xfId="6" applyFont="1" applyAlignment="1">
      <alignment horizontal="center"/>
    </xf>
    <xf numFmtId="0" fontId="32" fillId="12" borderId="0" xfId="6" applyFont="1" applyFill="1"/>
    <xf numFmtId="0" fontId="31" fillId="12" borderId="0" xfId="6" applyFont="1" applyFill="1" applyAlignment="1">
      <alignment horizontal="center"/>
    </xf>
    <xf numFmtId="0" fontId="31" fillId="12" borderId="0" xfId="6" applyFont="1" applyFill="1"/>
    <xf numFmtId="0" fontId="32" fillId="0" borderId="0" xfId="6" applyFont="1"/>
    <xf numFmtId="0" fontId="32" fillId="2" borderId="0" xfId="6" applyFont="1" applyFill="1"/>
    <xf numFmtId="0" fontId="31" fillId="2" borderId="0" xfId="6" applyFont="1" applyFill="1"/>
    <xf numFmtId="0" fontId="31" fillId="2" borderId="0" xfId="6" applyFont="1" applyFill="1" applyAlignment="1">
      <alignment horizontal="center"/>
    </xf>
    <xf numFmtId="0" fontId="32" fillId="0" borderId="44" xfId="6" applyFont="1" applyFill="1" applyBorder="1" applyAlignment="1">
      <alignment horizontal="center"/>
    </xf>
    <xf numFmtId="0" fontId="32" fillId="0" borderId="43" xfId="6" applyFont="1" applyFill="1" applyBorder="1" applyAlignment="1">
      <alignment horizontal="center"/>
    </xf>
    <xf numFmtId="0" fontId="32" fillId="0" borderId="42" xfId="6" applyFont="1" applyFill="1" applyBorder="1" applyAlignment="1">
      <alignment horizontal="center"/>
    </xf>
    <xf numFmtId="0" fontId="32" fillId="0" borderId="42" xfId="6" applyFont="1" applyBorder="1" applyAlignment="1">
      <alignment horizontal="center"/>
    </xf>
    <xf numFmtId="0" fontId="32" fillId="0" borderId="41" xfId="6" applyFont="1" applyFill="1" applyBorder="1" applyAlignment="1">
      <alignment horizontal="center"/>
    </xf>
    <xf numFmtId="0" fontId="32" fillId="7" borderId="8" xfId="6" applyFont="1" applyFill="1" applyBorder="1"/>
    <xf numFmtId="0" fontId="32" fillId="7" borderId="31" xfId="6" applyFont="1" applyFill="1" applyBorder="1"/>
    <xf numFmtId="0" fontId="31" fillId="7" borderId="31" xfId="6" applyFont="1" applyFill="1" applyBorder="1" applyAlignment="1">
      <alignment horizontal="center"/>
    </xf>
    <xf numFmtId="4" fontId="31" fillId="7" borderId="30" xfId="6" applyNumberFormat="1" applyFont="1" applyFill="1" applyBorder="1"/>
    <xf numFmtId="0" fontId="31" fillId="0" borderId="39" xfId="6" applyFont="1" applyBorder="1" applyAlignment="1">
      <alignment horizontal="center"/>
    </xf>
    <xf numFmtId="0" fontId="31" fillId="0" borderId="37" xfId="6" applyFont="1" applyBorder="1"/>
    <xf numFmtId="0" fontId="31" fillId="0" borderId="1" xfId="6" applyFont="1" applyBorder="1" applyAlignment="1">
      <alignment horizontal="center"/>
    </xf>
    <xf numFmtId="4" fontId="31" fillId="0" borderId="16" xfId="6" applyNumberFormat="1" applyFont="1" applyFill="1" applyBorder="1"/>
    <xf numFmtId="0" fontId="31" fillId="7" borderId="15" xfId="6" applyFont="1" applyFill="1" applyBorder="1"/>
    <xf numFmtId="0" fontId="31" fillId="7" borderId="0" xfId="6" applyFont="1" applyFill="1" applyBorder="1" applyAlignment="1">
      <alignment horizontal="center"/>
    </xf>
    <xf numFmtId="4" fontId="31" fillId="7" borderId="12" xfId="6" applyNumberFormat="1" applyFont="1" applyFill="1" applyBorder="1"/>
    <xf numFmtId="0" fontId="31" fillId="0" borderId="1" xfId="6" applyFont="1" applyBorder="1"/>
    <xf numFmtId="0" fontId="31" fillId="0" borderId="40" xfId="6" applyFont="1" applyBorder="1" applyAlignment="1">
      <alignment horizontal="center"/>
    </xf>
    <xf numFmtId="0" fontId="31" fillId="0" borderId="8" xfId="6" applyFont="1" applyBorder="1" applyAlignment="1">
      <alignment horizontal="center"/>
    </xf>
    <xf numFmtId="0" fontId="31" fillId="11" borderId="39" xfId="6" applyFont="1" applyFill="1" applyBorder="1" applyAlignment="1">
      <alignment horizontal="center"/>
    </xf>
    <xf numFmtId="0" fontId="31" fillId="11" borderId="32" xfId="6" applyFont="1" applyFill="1" applyBorder="1"/>
    <xf numFmtId="0" fontId="31" fillId="11" borderId="32" xfId="6" applyFont="1" applyFill="1" applyBorder="1" applyAlignment="1">
      <alignment horizontal="center"/>
    </xf>
    <xf numFmtId="4" fontId="31" fillId="11" borderId="20" xfId="6" applyNumberFormat="1" applyFont="1" applyFill="1" applyBorder="1"/>
    <xf numFmtId="0" fontId="32" fillId="7" borderId="44" xfId="6" applyFont="1" applyFill="1" applyBorder="1"/>
    <xf numFmtId="0" fontId="31" fillId="7" borderId="42" xfId="6" applyFont="1" applyFill="1" applyBorder="1"/>
    <xf numFmtId="0" fontId="31" fillId="7" borderId="11" xfId="6" applyFont="1" applyFill="1" applyBorder="1" applyAlignment="1">
      <alignment horizontal="center"/>
    </xf>
    <xf numFmtId="4" fontId="31" fillId="7" borderId="58" xfId="6" applyNumberFormat="1" applyFont="1" applyFill="1" applyBorder="1"/>
    <xf numFmtId="0" fontId="31" fillId="0" borderId="59" xfId="6" applyFont="1" applyBorder="1" applyAlignment="1">
      <alignment horizontal="center"/>
    </xf>
    <xf numFmtId="0" fontId="31" fillId="0" borderId="37" xfId="6" applyFont="1" applyBorder="1" applyAlignment="1">
      <alignment horizontal="center"/>
    </xf>
    <xf numFmtId="4" fontId="31" fillId="0" borderId="60" xfId="6" applyNumberFormat="1" applyFont="1" applyFill="1" applyBorder="1"/>
    <xf numFmtId="4" fontId="31" fillId="13" borderId="0" xfId="6" applyNumberFormat="1" applyFont="1" applyFill="1"/>
    <xf numFmtId="0" fontId="31" fillId="13" borderId="0" xfId="6" applyFont="1" applyFill="1"/>
    <xf numFmtId="4" fontId="31" fillId="14" borderId="0" xfId="6" applyNumberFormat="1" applyFont="1" applyFill="1"/>
    <xf numFmtId="0" fontId="31" fillId="14" borderId="0" xfId="6" applyFont="1" applyFill="1"/>
    <xf numFmtId="0" fontId="32" fillId="7" borderId="8" xfId="6" applyFont="1" applyFill="1" applyBorder="1" applyAlignment="1">
      <alignment horizontal="left"/>
    </xf>
    <xf numFmtId="0" fontId="31" fillId="7" borderId="38" xfId="6" applyFont="1" applyFill="1" applyBorder="1"/>
    <xf numFmtId="0" fontId="31" fillId="0" borderId="17" xfId="6" applyFont="1" applyBorder="1" applyAlignment="1">
      <alignment horizontal="center"/>
    </xf>
    <xf numFmtId="0" fontId="31" fillId="0" borderId="19" xfId="6" applyFont="1" applyBorder="1"/>
    <xf numFmtId="4" fontId="31" fillId="0" borderId="20" xfId="6" applyNumberFormat="1" applyFont="1" applyBorder="1"/>
    <xf numFmtId="4" fontId="31" fillId="12" borderId="33" xfId="6" applyNumberFormat="1" applyFont="1" applyFill="1" applyBorder="1"/>
    <xf numFmtId="0" fontId="31" fillId="0" borderId="32" xfId="6" applyFont="1" applyBorder="1" applyAlignment="1">
      <alignment horizontal="center"/>
    </xf>
    <xf numFmtId="49" fontId="55" fillId="0" borderId="0" xfId="6" applyNumberFormat="1" applyFont="1" applyAlignment="1">
      <alignment horizontal="right"/>
    </xf>
    <xf numFmtId="4" fontId="31" fillId="0" borderId="0" xfId="6" applyNumberFormat="1" applyFont="1"/>
    <xf numFmtId="0" fontId="31" fillId="0" borderId="21" xfId="6" applyFont="1" applyBorder="1" applyAlignment="1">
      <alignment horizontal="center"/>
    </xf>
    <xf numFmtId="0" fontId="31" fillId="0" borderId="22" xfId="6" applyFont="1" applyFill="1" applyBorder="1" applyAlignment="1">
      <alignment horizontal="left"/>
    </xf>
    <xf numFmtId="0" fontId="31" fillId="0" borderId="22" xfId="6" applyFont="1" applyBorder="1" applyAlignment="1">
      <alignment horizontal="center"/>
    </xf>
    <xf numFmtId="0" fontId="31" fillId="0" borderId="22" xfId="6" applyFont="1" applyFill="1" applyBorder="1" applyAlignment="1">
      <alignment horizontal="center"/>
    </xf>
    <xf numFmtId="167" fontId="31" fillId="0" borderId="23" xfId="6" applyNumberFormat="1" applyFont="1" applyFill="1" applyBorder="1" applyAlignment="1">
      <alignment horizontal="right"/>
    </xf>
    <xf numFmtId="0" fontId="31" fillId="0" borderId="0" xfId="6" applyFont="1" applyBorder="1" applyAlignment="1">
      <alignment horizontal="center"/>
    </xf>
    <xf numFmtId="0" fontId="31" fillId="0" borderId="0" xfId="6" applyFont="1" applyFill="1" applyBorder="1" applyAlignment="1">
      <alignment horizontal="left"/>
    </xf>
    <xf numFmtId="0" fontId="31" fillId="0" borderId="0" xfId="6" applyFont="1" applyFill="1" applyBorder="1" applyAlignment="1">
      <alignment horizontal="center"/>
    </xf>
    <xf numFmtId="167" fontId="31" fillId="0" borderId="0" xfId="6" applyNumberFormat="1" applyFont="1" applyFill="1" applyBorder="1" applyAlignment="1">
      <alignment horizontal="right"/>
    </xf>
    <xf numFmtId="0" fontId="32" fillId="12" borderId="0" xfId="6" applyFont="1" applyFill="1" applyAlignment="1">
      <alignment horizontal="center"/>
    </xf>
    <xf numFmtId="0" fontId="32" fillId="0" borderId="28" xfId="6" applyFont="1" applyFill="1" applyBorder="1" applyAlignment="1">
      <alignment horizontal="center"/>
    </xf>
    <xf numFmtId="0" fontId="32" fillId="0" borderId="27" xfId="6" applyFont="1" applyFill="1" applyBorder="1" applyAlignment="1">
      <alignment horizontal="center"/>
    </xf>
    <xf numFmtId="0" fontId="32" fillId="0" borderId="29" xfId="6" applyFont="1" applyFill="1" applyBorder="1" applyAlignment="1">
      <alignment horizontal="center"/>
    </xf>
    <xf numFmtId="0" fontId="32" fillId="0" borderId="26" xfId="6" applyFont="1" applyFill="1" applyBorder="1" applyAlignment="1">
      <alignment horizontal="center"/>
    </xf>
    <xf numFmtId="0" fontId="31" fillId="0" borderId="15" xfId="6" applyFont="1" applyBorder="1" applyAlignment="1">
      <alignment horizontal="center"/>
    </xf>
    <xf numFmtId="4" fontId="31" fillId="0" borderId="20" xfId="6" applyNumberFormat="1" applyFont="1" applyFill="1" applyBorder="1"/>
    <xf numFmtId="4" fontId="31" fillId="0" borderId="16" xfId="6" applyNumberFormat="1" applyFont="1" applyBorder="1"/>
    <xf numFmtId="0" fontId="31" fillId="0" borderId="17" xfId="6" applyFont="1" applyBorder="1" applyAlignment="1">
      <alignment horizontal="center" vertical="center"/>
    </xf>
    <xf numFmtId="0" fontId="31" fillId="0" borderId="19" xfId="6" applyFont="1" applyBorder="1" applyAlignment="1">
      <alignment wrapText="1"/>
    </xf>
    <xf numFmtId="0" fontId="31" fillId="0" borderId="15" xfId="6" applyFont="1" applyBorder="1" applyAlignment="1">
      <alignment horizontal="center" vertical="center"/>
    </xf>
    <xf numFmtId="0" fontId="31" fillId="0" borderId="32" xfId="6" applyFont="1" applyBorder="1" applyAlignment="1">
      <alignment horizontal="center" vertical="center"/>
    </xf>
    <xf numFmtId="4" fontId="31" fillId="0" borderId="20" xfId="6" applyNumberFormat="1" applyFont="1" applyFill="1" applyBorder="1" applyAlignment="1">
      <alignment vertical="center"/>
    </xf>
    <xf numFmtId="0" fontId="31" fillId="0" borderId="35" xfId="6" applyFont="1" applyBorder="1" applyAlignment="1">
      <alignment horizontal="center"/>
    </xf>
    <xf numFmtId="0" fontId="31" fillId="11" borderId="19" xfId="6" applyFont="1" applyFill="1" applyBorder="1"/>
    <xf numFmtId="0" fontId="31" fillId="11" borderId="15" xfId="6" applyFont="1" applyFill="1" applyBorder="1" applyAlignment="1">
      <alignment horizontal="center"/>
    </xf>
    <xf numFmtId="4" fontId="31" fillId="11" borderId="16" xfId="6" applyNumberFormat="1" applyFont="1" applyFill="1" applyBorder="1"/>
    <xf numFmtId="4" fontId="31" fillId="10" borderId="16" xfId="6" applyNumberFormat="1" applyFont="1" applyFill="1" applyBorder="1"/>
    <xf numFmtId="4" fontId="31" fillId="10" borderId="20" xfId="6" applyNumberFormat="1" applyFont="1" applyFill="1" applyBorder="1"/>
    <xf numFmtId="0" fontId="31" fillId="0" borderId="18" xfId="6" applyFont="1" applyBorder="1"/>
    <xf numFmtId="0" fontId="31" fillId="0" borderId="53" xfId="6" applyFont="1" applyBorder="1" applyAlignment="1">
      <alignment horizontal="center"/>
    </xf>
    <xf numFmtId="0" fontId="31" fillId="0" borderId="22" xfId="6" applyFont="1" applyBorder="1"/>
    <xf numFmtId="0" fontId="31" fillId="0" borderId="24" xfId="6" applyFont="1" applyBorder="1" applyAlignment="1">
      <alignment horizontal="center"/>
    </xf>
    <xf numFmtId="4" fontId="31" fillId="0" borderId="23" xfId="6" applyNumberFormat="1" applyFont="1" applyFill="1" applyBorder="1"/>
    <xf numFmtId="0" fontId="32" fillId="7" borderId="34" xfId="6" applyFont="1" applyFill="1" applyBorder="1" applyAlignment="1">
      <alignment horizontal="left"/>
    </xf>
    <xf numFmtId="0" fontId="32" fillId="7" borderId="33" xfId="6" applyFont="1" applyFill="1" applyBorder="1" applyAlignment="1">
      <alignment horizontal="left"/>
    </xf>
    <xf numFmtId="4" fontId="32" fillId="7" borderId="25" xfId="6" applyNumberFormat="1" applyFont="1" applyFill="1" applyBorder="1" applyAlignment="1">
      <alignment horizontal="right"/>
    </xf>
    <xf numFmtId="0" fontId="35" fillId="0" borderId="0" xfId="6" applyFont="1"/>
    <xf numFmtId="4" fontId="31" fillId="0" borderId="23" xfId="6" applyNumberFormat="1" applyFont="1" applyBorder="1"/>
    <xf numFmtId="4" fontId="31" fillId="0" borderId="16" xfId="6" applyNumberFormat="1" applyFont="1" applyBorder="1" applyAlignment="1">
      <alignment vertical="center"/>
    </xf>
    <xf numFmtId="0" fontId="31" fillId="0" borderId="17" xfId="6" applyFont="1" applyFill="1" applyBorder="1" applyAlignment="1">
      <alignment horizontal="center"/>
    </xf>
    <xf numFmtId="0" fontId="31" fillId="0" borderId="19" xfId="6" applyFont="1" applyFill="1" applyBorder="1"/>
    <xf numFmtId="0" fontId="31" fillId="0" borderId="15" xfId="6" applyFont="1" applyFill="1" applyBorder="1" applyAlignment="1">
      <alignment horizontal="center"/>
    </xf>
    <xf numFmtId="0" fontId="31" fillId="0" borderId="32" xfId="6" applyFont="1" applyFill="1" applyBorder="1" applyAlignment="1">
      <alignment horizontal="center"/>
    </xf>
    <xf numFmtId="0" fontId="31" fillId="0" borderId="19" xfId="6" applyFont="1" applyFill="1" applyBorder="1" applyAlignment="1">
      <alignment horizontal="left"/>
    </xf>
    <xf numFmtId="0" fontId="31" fillId="0" borderId="19" xfId="6" applyFont="1" applyFill="1" applyBorder="1" applyAlignment="1">
      <alignment horizontal="center"/>
    </xf>
    <xf numFmtId="0" fontId="31" fillId="0" borderId="18" xfId="6" applyFont="1" applyFill="1" applyBorder="1" applyAlignment="1">
      <alignment horizontal="center"/>
    </xf>
    <xf numFmtId="0" fontId="31" fillId="0" borderId="1" xfId="6" applyFont="1" applyFill="1" applyBorder="1" applyAlignment="1">
      <alignment horizontal="left"/>
    </xf>
    <xf numFmtId="0" fontId="31" fillId="0" borderId="1" xfId="6" applyFont="1" applyFill="1" applyBorder="1" applyAlignment="1">
      <alignment horizontal="center"/>
    </xf>
    <xf numFmtId="0" fontId="31" fillId="0" borderId="36" xfId="6" applyFont="1" applyBorder="1"/>
    <xf numFmtId="3" fontId="31" fillId="0" borderId="0" xfId="6" applyNumberFormat="1" applyFont="1"/>
    <xf numFmtId="4" fontId="31" fillId="12" borderId="0" xfId="6" applyNumberFormat="1" applyFont="1" applyFill="1"/>
    <xf numFmtId="167" fontId="31" fillId="13" borderId="33" xfId="6" applyNumberFormat="1" applyFont="1" applyFill="1" applyBorder="1"/>
    <xf numFmtId="0" fontId="66" fillId="0" borderId="0" xfId="6" applyFont="1"/>
    <xf numFmtId="4" fontId="31" fillId="12" borderId="23" xfId="6" applyNumberFormat="1" applyFont="1" applyFill="1" applyBorder="1"/>
    <xf numFmtId="0" fontId="31" fillId="0" borderId="0" xfId="6" applyFont="1" applyBorder="1"/>
    <xf numFmtId="0" fontId="31" fillId="0" borderId="35" xfId="6" applyFont="1" applyFill="1" applyBorder="1" applyAlignment="1">
      <alignment horizontal="center"/>
    </xf>
    <xf numFmtId="4" fontId="31" fillId="0" borderId="16" xfId="6" applyNumberFormat="1" applyFont="1" applyFill="1" applyBorder="1" applyAlignment="1">
      <alignment horizontal="right"/>
    </xf>
    <xf numFmtId="0" fontId="31" fillId="10" borderId="8" xfId="6" applyFont="1" applyFill="1" applyBorder="1" applyAlignment="1">
      <alignment horizontal="center"/>
    </xf>
    <xf numFmtId="0" fontId="31" fillId="10" borderId="1" xfId="6" applyFont="1" applyFill="1" applyBorder="1"/>
    <xf numFmtId="0" fontId="31" fillId="10" borderId="15" xfId="6" applyFont="1" applyFill="1" applyBorder="1" applyAlignment="1">
      <alignment horizontal="center"/>
    </xf>
    <xf numFmtId="0" fontId="31" fillId="10" borderId="1" xfId="6" applyFont="1" applyFill="1" applyBorder="1" applyAlignment="1">
      <alignment horizontal="center"/>
    </xf>
    <xf numFmtId="4" fontId="31" fillId="10" borderId="16" xfId="6" applyNumberFormat="1" applyFont="1" applyFill="1" applyBorder="1" applyAlignment="1">
      <alignment horizontal="right"/>
    </xf>
    <xf numFmtId="0" fontId="31" fillId="10" borderId="17" xfId="6" applyFont="1" applyFill="1" applyBorder="1" applyAlignment="1">
      <alignment horizontal="center"/>
    </xf>
    <xf numFmtId="0" fontId="31" fillId="10" borderId="19" xfId="6" applyFont="1" applyFill="1" applyBorder="1"/>
    <xf numFmtId="0" fontId="31" fillId="10" borderId="32" xfId="6" applyFont="1" applyFill="1" applyBorder="1" applyAlignment="1">
      <alignment horizontal="center"/>
    </xf>
    <xf numFmtId="0" fontId="31" fillId="0" borderId="8" xfId="6" applyFont="1" applyFill="1" applyBorder="1" applyAlignment="1">
      <alignment horizontal="center"/>
    </xf>
    <xf numFmtId="0" fontId="31" fillId="0" borderId="18" xfId="6" applyFont="1" applyBorder="1" applyAlignment="1">
      <alignment horizontal="center"/>
    </xf>
    <xf numFmtId="0" fontId="32" fillId="0" borderId="15" xfId="6" applyFont="1" applyBorder="1"/>
    <xf numFmtId="0" fontId="31" fillId="0" borderId="31" xfId="6" applyFont="1" applyBorder="1" applyAlignment="1">
      <alignment horizontal="center"/>
    </xf>
    <xf numFmtId="4" fontId="31" fillId="0" borderId="30" xfId="6" applyNumberFormat="1" applyFont="1" applyBorder="1"/>
    <xf numFmtId="4" fontId="31" fillId="11" borderId="0" xfId="6" applyNumberFormat="1" applyFont="1" applyFill="1"/>
    <xf numFmtId="4" fontId="31" fillId="11" borderId="0" xfId="6" applyNumberFormat="1" applyFont="1" applyFill="1" applyBorder="1"/>
    <xf numFmtId="0" fontId="31" fillId="11" borderId="17" xfId="6" applyFont="1" applyFill="1" applyBorder="1" applyAlignment="1">
      <alignment horizontal="center"/>
    </xf>
    <xf numFmtId="0" fontId="31" fillId="11" borderId="1" xfId="6" applyFont="1" applyFill="1" applyBorder="1" applyAlignment="1">
      <alignment horizontal="center"/>
    </xf>
    <xf numFmtId="0" fontId="31" fillId="11" borderId="19" xfId="6" applyFont="1" applyFill="1" applyBorder="1" applyAlignment="1">
      <alignment horizontal="center"/>
    </xf>
    <xf numFmtId="0" fontId="55" fillId="0" borderId="19" xfId="6" applyFont="1" applyBorder="1"/>
    <xf numFmtId="0" fontId="55" fillId="0" borderId="15" xfId="6" applyFont="1" applyBorder="1" applyAlignment="1">
      <alignment horizontal="center"/>
    </xf>
    <xf numFmtId="0" fontId="55" fillId="0" borderId="32" xfId="6" applyFont="1" applyBorder="1" applyAlignment="1">
      <alignment horizontal="center"/>
    </xf>
    <xf numFmtId="0" fontId="55" fillId="0" borderId="1" xfId="6" applyFont="1" applyBorder="1"/>
    <xf numFmtId="0" fontId="55" fillId="0" borderId="1" xfId="6" applyFont="1" applyBorder="1" applyAlignment="1">
      <alignment horizontal="center"/>
    </xf>
    <xf numFmtId="4" fontId="32" fillId="0" borderId="26" xfId="6" applyNumberFormat="1" applyFont="1" applyFill="1" applyBorder="1" applyAlignment="1">
      <alignment horizontal="center"/>
    </xf>
    <xf numFmtId="4" fontId="31" fillId="14" borderId="16" xfId="6" applyNumberFormat="1" applyFont="1" applyFill="1" applyBorder="1"/>
    <xf numFmtId="4" fontId="31" fillId="14" borderId="23" xfId="6" applyNumberFormat="1" applyFont="1" applyFill="1" applyBorder="1"/>
    <xf numFmtId="4" fontId="31" fillId="0" borderId="0" xfId="6" applyNumberFormat="1" applyFont="1" applyFill="1" applyBorder="1"/>
    <xf numFmtId="10" fontId="31" fillId="0" borderId="0" xfId="6" applyNumberFormat="1" applyFont="1"/>
    <xf numFmtId="0" fontId="31" fillId="0" borderId="1" xfId="6" applyFont="1" applyBorder="1" applyAlignment="1">
      <alignment horizontal="justify" vertical="center" wrapText="1"/>
    </xf>
    <xf numFmtId="0" fontId="31" fillId="0" borderId="1" xfId="6" applyFont="1" applyBorder="1" applyAlignment="1">
      <alignment horizontal="right" vertical="center" wrapText="1"/>
    </xf>
    <xf numFmtId="0" fontId="31" fillId="0" borderId="0" xfId="6" applyFont="1" applyAlignment="1">
      <alignment horizontal="center" vertical="center"/>
    </xf>
    <xf numFmtId="0" fontId="67" fillId="8" borderId="1" xfId="6" applyFont="1" applyFill="1" applyBorder="1" applyAlignment="1">
      <alignment horizontal="center" wrapText="1"/>
    </xf>
    <xf numFmtId="167" fontId="31" fillId="8" borderId="1" xfId="6" applyNumberFormat="1" applyFont="1" applyFill="1" applyBorder="1" applyAlignment="1">
      <alignment horizontal="center" vertical="center"/>
    </xf>
    <xf numFmtId="0" fontId="0" fillId="0" borderId="0" xfId="6" applyFont="1" applyFill="1"/>
    <xf numFmtId="4" fontId="0" fillId="0" borderId="0" xfId="6" applyNumberFormat="1" applyFont="1" applyFill="1" applyAlignment="1">
      <alignment horizontal="center" vertical="center"/>
    </xf>
    <xf numFmtId="0" fontId="32" fillId="0" borderId="0" xfId="6" applyFont="1" applyFill="1" applyAlignment="1">
      <alignment horizontal="center" vertical="center"/>
    </xf>
    <xf numFmtId="0" fontId="31" fillId="0" borderId="0" xfId="6" applyFont="1" applyFill="1" applyAlignment="1">
      <alignment horizontal="center" vertical="center"/>
    </xf>
    <xf numFmtId="0" fontId="31" fillId="8" borderId="1" xfId="6" applyFont="1" applyFill="1" applyBorder="1" applyAlignment="1">
      <alignment horizontal="center" wrapText="1"/>
    </xf>
    <xf numFmtId="4" fontId="31" fillId="8" borderId="1" xfId="6" applyNumberFormat="1" applyFont="1" applyFill="1" applyBorder="1" applyAlignment="1">
      <alignment horizontal="center" vertical="center"/>
    </xf>
    <xf numFmtId="4" fontId="31" fillId="8" borderId="1" xfId="6" applyNumberFormat="1" applyFont="1" applyFill="1" applyBorder="1" applyAlignment="1">
      <alignment horizontal="center" vertical="center" wrapText="1"/>
    </xf>
    <xf numFmtId="4" fontId="31" fillId="0" borderId="0" xfId="6" applyNumberFormat="1" applyFont="1" applyAlignment="1">
      <alignment horizontal="center"/>
    </xf>
    <xf numFmtId="43" fontId="0" fillId="0" borderId="0" xfId="1" applyFont="1" applyBorder="1"/>
    <xf numFmtId="43" fontId="0" fillId="0" borderId="0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3" fontId="0" fillId="0" borderId="1" xfId="1" applyFont="1" applyBorder="1"/>
    <xf numFmtId="43" fontId="0" fillId="0" borderId="1" xfId="1" applyFont="1" applyBorder="1" applyAlignment="1">
      <alignment horizontal="center"/>
    </xf>
    <xf numFmtId="0" fontId="24" fillId="0" borderId="1" xfId="3" applyFont="1" applyBorder="1" applyAlignment="1">
      <alignment horizontal="right"/>
    </xf>
    <xf numFmtId="166" fontId="31" fillId="0" borderId="1" xfId="2" applyNumberFormat="1" applyFont="1" applyBorder="1" applyAlignment="1">
      <alignment horizontal="right"/>
    </xf>
    <xf numFmtId="44" fontId="57" fillId="8" borderId="1" xfId="8" applyFont="1" applyFill="1" applyBorder="1" applyAlignment="1">
      <alignment horizontal="center"/>
    </xf>
    <xf numFmtId="44" fontId="34" fillId="0" borderId="48" xfId="8" applyFont="1" applyFill="1" applyBorder="1"/>
    <xf numFmtId="44" fontId="32" fillId="0" borderId="1" xfId="8" applyFont="1" applyFill="1" applyBorder="1"/>
    <xf numFmtId="0" fontId="0" fillId="0" borderId="0" xfId="0" applyAlignment="1">
      <alignment vertical="top"/>
    </xf>
    <xf numFmtId="0" fontId="47" fillId="0" borderId="0" xfId="3" applyFont="1" applyAlignment="1">
      <alignment vertical="top"/>
    </xf>
    <xf numFmtId="0" fontId="0" fillId="0" borderId="0" xfId="0"/>
    <xf numFmtId="0" fontId="0" fillId="0" borderId="61" xfId="0" applyBorder="1"/>
    <xf numFmtId="0" fontId="9" fillId="0" borderId="0" xfId="0" applyFont="1"/>
    <xf numFmtId="0" fontId="0" fillId="0" borderId="62" xfId="0" applyBorder="1"/>
    <xf numFmtId="0" fontId="0" fillId="0" borderId="62" xfId="0" applyFill="1" applyBorder="1"/>
    <xf numFmtId="0" fontId="0" fillId="0" borderId="62" xfId="0" applyFont="1" applyBorder="1" applyAlignment="1">
      <alignment wrapText="1"/>
    </xf>
    <xf numFmtId="0" fontId="0" fillId="0" borderId="0" xfId="0"/>
    <xf numFmtId="0" fontId="0" fillId="0" borderId="62" xfId="0" applyBorder="1"/>
    <xf numFmtId="0" fontId="9" fillId="0" borderId="0" xfId="0" applyFont="1" applyFill="1" applyBorder="1" applyAlignment="1">
      <alignment horizontal="center"/>
    </xf>
    <xf numFmtId="0" fontId="70" fillId="0" borderId="5" xfId="2" applyFont="1" applyFill="1" applyBorder="1" applyAlignment="1">
      <alignment horizontal="center" vertical="center" wrapText="1"/>
    </xf>
    <xf numFmtId="0" fontId="72" fillId="0" borderId="5" xfId="2" applyFont="1" applyFill="1" applyBorder="1" applyAlignment="1">
      <alignment horizontal="center" vertical="center" wrapText="1"/>
    </xf>
    <xf numFmtId="0" fontId="74" fillId="0" borderId="5" xfId="2" applyFont="1" applyFill="1" applyBorder="1" applyAlignment="1">
      <alignment horizontal="center" vertical="center" wrapText="1"/>
    </xf>
    <xf numFmtId="0" fontId="72" fillId="0" borderId="1" xfId="2" applyFont="1" applyFill="1" applyBorder="1" applyAlignment="1">
      <alignment horizontal="center" vertical="center" wrapText="1"/>
    </xf>
    <xf numFmtId="0" fontId="57" fillId="0" borderId="1" xfId="2" applyFont="1" applyFill="1" applyBorder="1" applyAlignment="1">
      <alignment horizontal="center" vertical="center" wrapText="1"/>
    </xf>
    <xf numFmtId="4" fontId="0" fillId="0" borderId="63" xfId="0" applyNumberFormat="1" applyBorder="1"/>
    <xf numFmtId="2" fontId="0" fillId="0" borderId="63" xfId="0" applyNumberFormat="1" applyBorder="1"/>
    <xf numFmtId="4" fontId="68" fillId="0" borderId="63" xfId="0" applyNumberFormat="1" applyFont="1" applyBorder="1"/>
    <xf numFmtId="0" fontId="0" fillId="0" borderId="63" xfId="0" applyBorder="1"/>
    <xf numFmtId="4" fontId="0" fillId="0" borderId="63" xfId="0" applyNumberFormat="1" applyFont="1" applyBorder="1"/>
    <xf numFmtId="4" fontId="0" fillId="0" borderId="64" xfId="0" applyNumberFormat="1" applyBorder="1"/>
    <xf numFmtId="4" fontId="0" fillId="0" borderId="64" xfId="0" applyNumberFormat="1" applyBorder="1" applyAlignment="1">
      <alignment horizontal="right"/>
    </xf>
    <xf numFmtId="4" fontId="0" fillId="0" borderId="64" xfId="0" applyNumberFormat="1" applyFont="1" applyBorder="1" applyAlignment="1">
      <alignment vertical="center"/>
    </xf>
    <xf numFmtId="0" fontId="9" fillId="0" borderId="62" xfId="0" applyFont="1" applyFill="1" applyBorder="1" applyAlignment="1">
      <alignment horizontal="center"/>
    </xf>
    <xf numFmtId="4" fontId="9" fillId="0" borderId="62" xfId="0" applyNumberFormat="1" applyFont="1" applyBorder="1"/>
    <xf numFmtId="0" fontId="0" fillId="0" borderId="0" xfId="0" applyAlignment="1">
      <alignment horizontal="center" vertical="top"/>
    </xf>
    <xf numFmtId="0" fontId="24" fillId="0" borderId="0" xfId="3" applyAlignment="1">
      <alignment horizontal="center"/>
    </xf>
    <xf numFmtId="4" fontId="9" fillId="0" borderId="0" xfId="0" applyNumberFormat="1" applyFont="1" applyBorder="1"/>
    <xf numFmtId="4" fontId="0" fillId="0" borderId="0" xfId="0" applyNumberFormat="1" applyBorder="1" applyAlignment="1">
      <alignment horizontal="center"/>
    </xf>
    <xf numFmtId="4" fontId="0" fillId="0" borderId="64" xfId="0" applyNumberFormat="1" applyBorder="1" applyAlignment="1">
      <alignment horizontal="center"/>
    </xf>
    <xf numFmtId="0" fontId="68" fillId="0" borderId="1" xfId="0" applyFont="1" applyFill="1" applyBorder="1" applyAlignment="1">
      <alignment wrapText="1"/>
    </xf>
    <xf numFmtId="164" fontId="81" fillId="0" borderId="1" xfId="1" applyNumberFormat="1" applyFont="1" applyFill="1" applyBorder="1" applyAlignment="1">
      <alignment vertical="center"/>
    </xf>
    <xf numFmtId="0" fontId="83" fillId="0" borderId="0" xfId="0" applyFont="1"/>
    <xf numFmtId="0" fontId="0" fillId="0" borderId="10" xfId="0" applyBorder="1" applyAlignment="1">
      <alignment vertical="top" wrapText="1"/>
    </xf>
    <xf numFmtId="0" fontId="0" fillId="0" borderId="58" xfId="0" applyBorder="1" applyAlignment="1">
      <alignment vertical="top" wrapText="1"/>
    </xf>
    <xf numFmtId="0" fontId="45" fillId="0" borderId="46" xfId="0" applyFont="1" applyBorder="1" applyAlignment="1">
      <alignment vertical="top" wrapText="1"/>
    </xf>
    <xf numFmtId="0" fontId="84" fillId="0" borderId="46" xfId="0" applyFont="1" applyBorder="1" applyAlignment="1">
      <alignment vertical="top" wrapText="1"/>
    </xf>
    <xf numFmtId="0" fontId="85" fillId="0" borderId="46" xfId="0" applyFont="1" applyBorder="1" applyAlignment="1">
      <alignment vertical="top" wrapText="1"/>
    </xf>
    <xf numFmtId="0" fontId="84" fillId="0" borderId="12" xfId="0" applyFont="1" applyBorder="1" applyAlignment="1">
      <alignment vertical="top" wrapText="1"/>
    </xf>
    <xf numFmtId="0" fontId="85" fillId="0" borderId="1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25" fillId="0" borderId="0" xfId="0" applyFont="1" applyFill="1" applyBorder="1" applyAlignment="1">
      <alignment vertical="center"/>
    </xf>
    <xf numFmtId="164" fontId="25" fillId="0" borderId="0" xfId="1" applyNumberFormat="1" applyFont="1" applyFill="1" applyBorder="1" applyAlignment="1">
      <alignment vertical="center"/>
    </xf>
    <xf numFmtId="0" fontId="85" fillId="0" borderId="47" xfId="0" applyFont="1" applyBorder="1" applyAlignment="1">
      <alignment vertical="top" wrapText="1"/>
    </xf>
    <xf numFmtId="0" fontId="85" fillId="0" borderId="45" xfId="0" applyFont="1" applyBorder="1" applyAlignment="1">
      <alignment vertical="top" wrapText="1"/>
    </xf>
    <xf numFmtId="0" fontId="84" fillId="0" borderId="45" xfId="0" applyFont="1" applyBorder="1" applyAlignment="1">
      <alignment vertical="top" wrapText="1"/>
    </xf>
    <xf numFmtId="168" fontId="32" fillId="0" borderId="1" xfId="8" applyNumberFormat="1" applyFont="1" applyFill="1" applyBorder="1"/>
    <xf numFmtId="0" fontId="68" fillId="0" borderId="1" xfId="0" applyFont="1" applyBorder="1"/>
    <xf numFmtId="164" fontId="68" fillId="0" borderId="1" xfId="1" applyNumberFormat="1" applyFont="1" applyFill="1" applyBorder="1"/>
    <xf numFmtId="0" fontId="9" fillId="5" borderId="62" xfId="5" applyFont="1" applyFill="1" applyBorder="1" applyAlignment="1">
      <alignment horizontal="center" vertical="center" wrapText="1"/>
    </xf>
    <xf numFmtId="0" fontId="46" fillId="5" borderId="62" xfId="5" applyFont="1" applyFill="1" applyBorder="1" applyAlignment="1">
      <alignment horizontal="center" vertical="center" wrapText="1"/>
    </xf>
    <xf numFmtId="3" fontId="46" fillId="0" borderId="0" xfId="5" applyNumberFormat="1" applyFont="1" applyFill="1" applyBorder="1" applyAlignment="1">
      <alignment horizontal="center" vertical="center" wrapText="1"/>
    </xf>
    <xf numFmtId="166" fontId="4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/>
    <xf numFmtId="4" fontId="46" fillId="0" borderId="0" xfId="0" applyNumberFormat="1" applyFont="1" applyFill="1" applyBorder="1" applyAlignment="1">
      <alignment horizontal="center" vertical="center" wrapText="1"/>
    </xf>
    <xf numFmtId="3" fontId="46" fillId="0" borderId="0" xfId="0" applyNumberFormat="1" applyFont="1" applyFill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62" xfId="0" applyFont="1" applyBorder="1" applyAlignment="1">
      <alignment horizontal="center" vertical="center" wrapText="1"/>
    </xf>
    <xf numFmtId="166" fontId="0" fillId="0" borderId="0" xfId="0" applyNumberFormat="1" applyFont="1" applyAlignment="1">
      <alignment vertical="top"/>
    </xf>
    <xf numFmtId="0" fontId="0" fillId="0" borderId="62" xfId="0" applyFont="1" applyBorder="1" applyAlignment="1">
      <alignment horizontal="center"/>
    </xf>
    <xf numFmtId="0" fontId="0" fillId="0" borderId="6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top"/>
    </xf>
    <xf numFmtId="49" fontId="0" fillId="0" borderId="0" xfId="0" applyNumberFormat="1" applyFont="1"/>
    <xf numFmtId="4" fontId="0" fillId="0" borderId="0" xfId="0" applyNumberFormat="1" applyFont="1"/>
    <xf numFmtId="166" fontId="0" fillId="0" borderId="0" xfId="0" applyNumberFormat="1" applyFont="1"/>
    <xf numFmtId="0" fontId="0" fillId="0" borderId="0" xfId="0" applyFont="1" applyAlignment="1">
      <alignment horizontal="center" vertical="center"/>
    </xf>
    <xf numFmtId="0" fontId="9" fillId="0" borderId="62" xfId="11" applyFont="1" applyFill="1" applyBorder="1" applyAlignment="1">
      <alignment horizontal="center"/>
    </xf>
    <xf numFmtId="0" fontId="9" fillId="0" borderId="0" xfId="11" applyFont="1" applyFill="1" applyBorder="1" applyAlignment="1">
      <alignment horizontal="center"/>
    </xf>
    <xf numFmtId="0" fontId="9" fillId="0" borderId="0" xfId="11" applyFont="1" applyFill="1" applyBorder="1" applyAlignment="1"/>
    <xf numFmtId="0" fontId="57" fillId="4" borderId="0" xfId="0" applyFont="1" applyFill="1"/>
    <xf numFmtId="0" fontId="0" fillId="4" borderId="1" xfId="0" applyFill="1" applyBorder="1"/>
    <xf numFmtId="0" fontId="57" fillId="4" borderId="1" xfId="0" applyFont="1" applyFill="1" applyBorder="1"/>
    <xf numFmtId="164" fontId="58" fillId="4" borderId="1" xfId="1" applyNumberFormat="1" applyFont="1" applyFill="1" applyBorder="1" applyAlignment="1">
      <alignment vertical="center"/>
    </xf>
    <xf numFmtId="164" fontId="25" fillId="4" borderId="1" xfId="1" applyNumberFormat="1" applyFont="1" applyFill="1" applyBorder="1" applyAlignment="1">
      <alignment vertical="center"/>
    </xf>
    <xf numFmtId="164" fontId="57" fillId="4" borderId="1" xfId="1" applyNumberFormat="1" applyFont="1" applyFill="1" applyBorder="1"/>
    <xf numFmtId="0" fontId="101" fillId="4" borderId="5" xfId="2" applyFont="1" applyFill="1" applyBorder="1" applyAlignment="1">
      <alignment horizontal="left" vertical="center" wrapText="1"/>
    </xf>
    <xf numFmtId="0" fontId="57" fillId="4" borderId="5" xfId="2" applyFont="1" applyFill="1" applyBorder="1" applyAlignment="1">
      <alignment horizontal="left" vertical="center" wrapText="1"/>
    </xf>
    <xf numFmtId="0" fontId="93" fillId="4" borderId="5" xfId="2" applyFont="1" applyFill="1" applyBorder="1" applyAlignment="1">
      <alignment horizontal="center" vertical="center" wrapText="1"/>
    </xf>
    <xf numFmtId="0" fontId="74" fillId="4" borderId="2" xfId="2" applyFont="1" applyFill="1" applyBorder="1" applyAlignment="1">
      <alignment horizontal="left" vertical="center" wrapText="1"/>
    </xf>
    <xf numFmtId="0" fontId="72" fillId="4" borderId="2" xfId="2" applyFont="1" applyFill="1" applyBorder="1" applyAlignment="1">
      <alignment horizontal="left" vertical="center" wrapText="1"/>
    </xf>
    <xf numFmtId="0" fontId="57" fillId="4" borderId="2" xfId="2" applyFont="1" applyFill="1" applyBorder="1" applyAlignment="1">
      <alignment horizontal="center" vertical="center" wrapText="1"/>
    </xf>
    <xf numFmtId="0" fontId="57" fillId="4" borderId="2" xfId="2" applyFont="1" applyFill="1" applyBorder="1" applyAlignment="1">
      <alignment horizontal="left" vertical="center" wrapText="1"/>
    </xf>
    <xf numFmtId="0" fontId="74" fillId="4" borderId="62" xfId="2" applyFont="1" applyFill="1" applyBorder="1" applyAlignment="1">
      <alignment horizontal="left" vertical="center" wrapText="1"/>
    </xf>
    <xf numFmtId="0" fontId="57" fillId="4" borderId="62" xfId="2" applyFont="1" applyFill="1" applyBorder="1" applyAlignment="1">
      <alignment horizontal="left" vertical="center" wrapText="1"/>
    </xf>
    <xf numFmtId="0" fontId="57" fillId="4" borderId="62" xfId="2" applyFont="1" applyFill="1" applyBorder="1" applyAlignment="1">
      <alignment horizontal="left" vertical="center" wrapText="1"/>
    </xf>
    <xf numFmtId="0" fontId="93" fillId="4" borderId="62" xfId="2" applyFont="1" applyFill="1" applyBorder="1" applyAlignment="1">
      <alignment horizontal="center" vertical="center" wrapText="1"/>
    </xf>
    <xf numFmtId="0" fontId="57" fillId="4" borderId="62" xfId="2" applyFont="1" applyFill="1" applyBorder="1" applyAlignment="1">
      <alignment horizontal="center" vertical="center" wrapText="1"/>
    </xf>
    <xf numFmtId="0" fontId="75" fillId="4" borderId="62" xfId="2" applyFont="1" applyFill="1" applyBorder="1" applyAlignment="1">
      <alignment horizontal="left" vertical="center" wrapText="1"/>
    </xf>
    <xf numFmtId="0" fontId="72" fillId="4" borderId="62" xfId="2" applyFont="1" applyFill="1" applyBorder="1" applyAlignment="1">
      <alignment horizontal="left" vertical="center" wrapText="1"/>
    </xf>
    <xf numFmtId="0" fontId="78" fillId="4" borderId="62" xfId="2" applyFont="1" applyFill="1" applyBorder="1" applyAlignment="1">
      <alignment horizontal="center" vertical="center" wrapText="1"/>
    </xf>
    <xf numFmtId="0" fontId="0" fillId="8" borderId="0" xfId="0" applyFont="1" applyFill="1"/>
    <xf numFmtId="0" fontId="77" fillId="4" borderId="62" xfId="2" applyFont="1" applyFill="1" applyBorder="1" applyAlignment="1">
      <alignment horizontal="center" vertical="center" wrapText="1"/>
    </xf>
    <xf numFmtId="0" fontId="0" fillId="0" borderId="0" xfId="0" applyFont="1"/>
    <xf numFmtId="0" fontId="0" fillId="15" borderId="1" xfId="0" applyFill="1" applyBorder="1"/>
    <xf numFmtId="164" fontId="25" fillId="15" borderId="1" xfId="1" applyNumberFormat="1" applyFont="1" applyFill="1" applyBorder="1" applyAlignment="1">
      <alignment vertical="center"/>
    </xf>
    <xf numFmtId="0" fontId="56" fillId="0" borderId="1" xfId="0" applyFont="1" applyFill="1" applyBorder="1" applyAlignment="1">
      <alignment horizontal="justify" vertical="center" wrapText="1"/>
    </xf>
    <xf numFmtId="0" fontId="56" fillId="4" borderId="1" xfId="0" applyFont="1" applyFill="1" applyBorder="1" applyAlignment="1">
      <alignment vertical="center" wrapText="1"/>
    </xf>
    <xf numFmtId="0" fontId="57" fillId="0" borderId="0" xfId="0" applyFont="1" applyFill="1" applyAlignment="1">
      <alignment wrapText="1"/>
    </xf>
    <xf numFmtId="0" fontId="25" fillId="0" borderId="0" xfId="0" applyFont="1" applyFill="1" applyAlignment="1">
      <alignment horizontal="left" vertical="top" wrapText="1"/>
    </xf>
    <xf numFmtId="0" fontId="38" fillId="0" borderId="0" xfId="0" applyFont="1" applyFill="1" applyAlignment="1">
      <alignment horizontal="justify" vertical="center" wrapText="1"/>
    </xf>
    <xf numFmtId="0" fontId="25" fillId="4" borderId="0" xfId="0" applyFont="1" applyFill="1" applyAlignment="1">
      <alignment horizontal="left" vertical="top" wrapText="1"/>
    </xf>
    <xf numFmtId="0" fontId="0" fillId="0" borderId="0" xfId="0"/>
    <xf numFmtId="0" fontId="0" fillId="0" borderId="0" xfId="0" applyFont="1"/>
    <xf numFmtId="164" fontId="57" fillId="0" borderId="0" xfId="1" applyNumberFormat="1" applyFont="1" applyFill="1"/>
    <xf numFmtId="164" fontId="57" fillId="0" borderId="62" xfId="1" applyNumberFormat="1" applyFont="1" applyFill="1" applyBorder="1" applyAlignment="1">
      <alignment vertical="center"/>
    </xf>
    <xf numFmtId="164" fontId="57" fillId="0" borderId="0" xfId="1" applyNumberFormat="1" applyFont="1" applyFill="1" applyBorder="1" applyAlignment="1">
      <alignment vertical="center"/>
    </xf>
    <xf numFmtId="0" fontId="0" fillId="0" borderId="0" xfId="0"/>
    <xf numFmtId="0" fontId="56" fillId="0" borderId="0" xfId="0" applyFont="1" applyFill="1" applyAlignment="1">
      <alignment horizontal="left" vertical="center" wrapText="1"/>
    </xf>
    <xf numFmtId="0" fontId="0" fillId="0" borderId="0" xfId="0"/>
    <xf numFmtId="0" fontId="0" fillId="0" borderId="0" xfId="0" applyFont="1"/>
    <xf numFmtId="0" fontId="0" fillId="0" borderId="62" xfId="0" applyFont="1" applyBorder="1"/>
    <xf numFmtId="164" fontId="57" fillId="0" borderId="62" xfId="1" applyNumberFormat="1" applyFont="1" applyFill="1" applyBorder="1" applyAlignment="1">
      <alignment vertical="center"/>
    </xf>
    <xf numFmtId="164" fontId="46" fillId="0" borderId="62" xfId="1" applyNumberFormat="1" applyFont="1" applyFill="1" applyBorder="1" applyAlignment="1">
      <alignment vertical="center"/>
    </xf>
    <xf numFmtId="0" fontId="25" fillId="4" borderId="1" xfId="0" applyFont="1" applyFill="1" applyBorder="1" applyAlignment="1">
      <alignment vertical="center" wrapText="1"/>
    </xf>
    <xf numFmtId="0" fontId="56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86" fillId="0" borderId="1" xfId="0" applyFont="1" applyFill="1" applyBorder="1" applyAlignment="1">
      <alignment vertical="center" wrapText="1"/>
    </xf>
    <xf numFmtId="0" fontId="81" fillId="0" borderId="1" xfId="0" applyFont="1" applyFill="1" applyBorder="1" applyAlignment="1">
      <alignment vertical="center" wrapText="1"/>
    </xf>
    <xf numFmtId="0" fontId="38" fillId="15" borderId="0" xfId="0" applyFont="1" applyFill="1" applyAlignment="1">
      <alignment horizontal="left" vertical="top" wrapText="1"/>
    </xf>
    <xf numFmtId="0" fontId="57" fillId="0" borderId="62" xfId="0" applyFont="1" applyFill="1" applyBorder="1" applyAlignment="1">
      <alignment vertical="center" wrapText="1"/>
    </xf>
    <xf numFmtId="0" fontId="70" fillId="0" borderId="62" xfId="0" applyFont="1" applyFill="1" applyBorder="1" applyAlignment="1">
      <alignment vertical="center" wrapText="1"/>
    </xf>
    <xf numFmtId="0" fontId="46" fillId="0" borderId="62" xfId="0" applyFont="1" applyFill="1" applyBorder="1" applyAlignment="1">
      <alignment vertical="center" wrapText="1"/>
    </xf>
    <xf numFmtId="0" fontId="57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2" fillId="0" borderId="1" xfId="6" applyFont="1" applyFill="1" applyBorder="1" applyAlignment="1">
      <alignment horizontal="left" wrapText="1"/>
    </xf>
    <xf numFmtId="0" fontId="38" fillId="0" borderId="0" xfId="0" applyFont="1" applyFill="1" applyAlignment="1">
      <alignment vertical="center" wrapText="1"/>
    </xf>
    <xf numFmtId="0" fontId="0" fillId="0" borderId="0" xfId="0"/>
    <xf numFmtId="0" fontId="0" fillId="0" borderId="0" xfId="0" applyFont="1"/>
    <xf numFmtId="0" fontId="57" fillId="0" borderId="0" xfId="0" applyFont="1" applyFill="1"/>
    <xf numFmtId="0" fontId="57" fillId="0" borderId="0" xfId="0" applyFont="1" applyFill="1" applyAlignment="1">
      <alignment horizontal="left" vertical="top"/>
    </xf>
    <xf numFmtId="0" fontId="57" fillId="0" borderId="62" xfId="2" applyFont="1" applyFill="1" applyBorder="1" applyAlignment="1">
      <alignment horizontal="center" vertical="center" wrapText="1"/>
    </xf>
    <xf numFmtId="0" fontId="74" fillId="0" borderId="62" xfId="2" applyFont="1" applyFill="1" applyBorder="1" applyAlignment="1">
      <alignment horizontal="center" vertical="center" wrapText="1"/>
    </xf>
    <xf numFmtId="4" fontId="0" fillId="0" borderId="62" xfId="0" applyNumberFormat="1" applyFill="1" applyBorder="1"/>
    <xf numFmtId="4" fontId="9" fillId="0" borderId="0" xfId="11" applyNumberFormat="1" applyFont="1" applyFill="1" applyBorder="1" applyAlignment="1">
      <alignment horizontal="center"/>
    </xf>
    <xf numFmtId="4" fontId="9" fillId="0" borderId="62" xfId="11" applyNumberFormat="1" applyFont="1" applyFill="1" applyBorder="1" applyAlignment="1">
      <alignment horizontal="center"/>
    </xf>
    <xf numFmtId="0" fontId="0" fillId="0" borderId="0" xfId="0" applyFill="1"/>
    <xf numFmtId="0" fontId="57" fillId="0" borderId="62" xfId="2" applyFont="1" applyFill="1" applyBorder="1" applyAlignment="1">
      <alignment horizontal="center" vertical="center" wrapText="1"/>
    </xf>
    <xf numFmtId="0" fontId="74" fillId="0" borderId="62" xfId="2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46" fillId="0" borderId="0" xfId="0" applyFont="1"/>
    <xf numFmtId="0" fontId="57" fillId="0" borderId="0" xfId="0" applyFont="1"/>
    <xf numFmtId="0" fontId="69" fillId="0" borderId="61" xfId="0" applyFont="1" applyFill="1" applyBorder="1" applyAlignment="1">
      <alignment vertical="center"/>
    </xf>
    <xf numFmtId="0" fontId="69" fillId="0" borderId="61" xfId="0" applyFont="1" applyFill="1" applyBorder="1" applyAlignment="1">
      <alignment vertical="center" wrapText="1"/>
    </xf>
    <xf numFmtId="0" fontId="69" fillId="0" borderId="63" xfId="0" applyFont="1" applyFill="1" applyBorder="1" applyAlignment="1">
      <alignment horizontal="center" vertical="center" wrapText="1"/>
    </xf>
    <xf numFmtId="0" fontId="69" fillId="0" borderId="64" xfId="0" applyFont="1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7" fillId="0" borderId="62" xfId="6" applyFont="1" applyFill="1" applyBorder="1" applyAlignment="1">
      <alignment horizontal="left" vertical="center"/>
    </xf>
    <xf numFmtId="0" fontId="72" fillId="0" borderId="64" xfId="0" applyFont="1" applyFill="1" applyBorder="1" applyAlignment="1">
      <alignment horizontal="left" vertical="center" wrapText="1"/>
    </xf>
    <xf numFmtId="0" fontId="72" fillId="0" borderId="62" xfId="0" applyFont="1" applyFill="1" applyBorder="1" applyAlignment="1">
      <alignment horizontal="left" vertical="center"/>
    </xf>
    <xf numFmtId="0" fontId="72" fillId="0" borderId="62" xfId="0" applyFont="1" applyFill="1" applyBorder="1" applyAlignment="1">
      <alignment horizontal="left" vertical="center" wrapText="1"/>
    </xf>
    <xf numFmtId="4" fontId="57" fillId="0" borderId="62" xfId="6" applyNumberFormat="1" applyFont="1" applyFill="1" applyBorder="1" applyAlignment="1">
      <alignment horizontal="right" vertical="center"/>
    </xf>
    <xf numFmtId="4" fontId="72" fillId="0" borderId="62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2" fillId="0" borderId="0" xfId="0" applyFont="1" applyAlignment="1">
      <alignment vertical="center"/>
    </xf>
    <xf numFmtId="0" fontId="31" fillId="8" borderId="62" xfId="6" applyFont="1" applyFill="1" applyBorder="1" applyAlignment="1">
      <alignment horizontal="center"/>
    </xf>
    <xf numFmtId="4" fontId="32" fillId="8" borderId="62" xfId="6" applyNumberFormat="1" applyFont="1" applyFill="1" applyBorder="1" applyAlignment="1">
      <alignment horizontal="center" vertical="center"/>
    </xf>
    <xf numFmtId="0" fontId="32" fillId="0" borderId="0" xfId="6" applyFont="1" applyBorder="1" applyAlignment="1"/>
    <xf numFmtId="0" fontId="32" fillId="0" borderId="0" xfId="6" applyFont="1" applyFill="1" applyBorder="1" applyAlignment="1">
      <alignment horizontal="left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/>
    </xf>
    <xf numFmtId="4" fontId="32" fillId="6" borderId="62" xfId="6" applyNumberFormat="1" applyFont="1" applyFill="1" applyBorder="1" applyAlignment="1">
      <alignment horizontal="left" vertical="center" indent="3"/>
    </xf>
    <xf numFmtId="0" fontId="31" fillId="8" borderId="62" xfId="6" applyFont="1" applyFill="1" applyBorder="1" applyAlignment="1">
      <alignment horizontal="center" vertical="center" wrapText="1"/>
    </xf>
    <xf numFmtId="4" fontId="32" fillId="6" borderId="62" xfId="6" applyNumberFormat="1" applyFont="1" applyFill="1" applyBorder="1" applyAlignment="1">
      <alignment horizontal="center" vertical="center" wrapText="1"/>
    </xf>
    <xf numFmtId="0" fontId="31" fillId="8" borderId="62" xfId="6" applyFont="1" applyFill="1" applyBorder="1" applyAlignment="1">
      <alignment horizontal="center" vertical="center"/>
    </xf>
    <xf numFmtId="4" fontId="32" fillId="6" borderId="62" xfId="6" applyNumberFormat="1" applyFont="1" applyFill="1" applyBorder="1" applyAlignment="1">
      <alignment horizontal="center" vertical="center"/>
    </xf>
    <xf numFmtId="0" fontId="31" fillId="0" borderId="62" xfId="6" applyFont="1" applyBorder="1"/>
    <xf numFmtId="0" fontId="0" fillId="0" borderId="0" xfId="0"/>
    <xf numFmtId="0" fontId="103" fillId="0" borderId="0" xfId="0" applyFont="1" applyAlignment="1" applyProtection="1">
      <alignment horizontal="left"/>
      <protection locked="0"/>
    </xf>
    <xf numFmtId="166" fontId="103" fillId="0" borderId="0" xfId="0" applyNumberFormat="1" applyFont="1" applyAlignment="1" applyProtection="1">
      <alignment horizontal="left"/>
      <protection locked="0"/>
    </xf>
    <xf numFmtId="0" fontId="106" fillId="16" borderId="69" xfId="0" applyFont="1" applyFill="1" applyBorder="1" applyAlignment="1" applyProtection="1">
      <alignment horizontal="center" vertical="center" wrapText="1" shrinkToFit="1"/>
      <protection locked="0"/>
    </xf>
    <xf numFmtId="0" fontId="106" fillId="16" borderId="70" xfId="0" applyFont="1" applyFill="1" applyBorder="1" applyAlignment="1" applyProtection="1">
      <alignment horizontal="center" vertical="center" wrapText="1" shrinkToFit="1"/>
      <protection locked="0"/>
    </xf>
    <xf numFmtId="0" fontId="106" fillId="16" borderId="61" xfId="0" applyFont="1" applyFill="1" applyBorder="1" applyAlignment="1" applyProtection="1">
      <alignment horizontal="right" vertical="center" wrapText="1" shrinkToFit="1"/>
      <protection locked="0"/>
    </xf>
    <xf numFmtId="0" fontId="106" fillId="16" borderId="61" xfId="0" applyFont="1" applyFill="1" applyBorder="1" applyAlignment="1" applyProtection="1">
      <alignment horizontal="left" vertical="center" wrapText="1" shrinkToFit="1"/>
      <protection locked="0"/>
    </xf>
    <xf numFmtId="166" fontId="106" fillId="0" borderId="61" xfId="0" applyNumberFormat="1" applyFont="1" applyBorder="1" applyAlignment="1" applyProtection="1">
      <alignment horizontal="right" vertical="center" wrapText="1" shrinkToFit="1"/>
      <protection locked="0"/>
    </xf>
    <xf numFmtId="0" fontId="106" fillId="17" borderId="61" xfId="0" applyFont="1" applyFill="1" applyBorder="1" applyAlignment="1" applyProtection="1">
      <alignment horizontal="right" vertical="center" wrapText="1" shrinkToFit="1"/>
      <protection locked="0"/>
    </xf>
    <xf numFmtId="0" fontId="106" fillId="17" borderId="61" xfId="0" applyFont="1" applyFill="1" applyBorder="1" applyAlignment="1" applyProtection="1">
      <alignment horizontal="left" vertical="center" wrapText="1" shrinkToFit="1"/>
      <protection locked="0"/>
    </xf>
    <xf numFmtId="166" fontId="106" fillId="17" borderId="61" xfId="0" applyNumberFormat="1" applyFont="1" applyFill="1" applyBorder="1" applyAlignment="1" applyProtection="1">
      <alignment horizontal="right" vertical="center" wrapText="1" shrinkToFit="1"/>
      <protection locked="0"/>
    </xf>
    <xf numFmtId="166" fontId="106" fillId="16" borderId="61" xfId="0" applyNumberFormat="1" applyFont="1" applyFill="1" applyBorder="1" applyAlignment="1" applyProtection="1">
      <alignment horizontal="right" vertical="center" wrapText="1" shrinkToFit="1"/>
      <protection locked="0"/>
    </xf>
    <xf numFmtId="0" fontId="106" fillId="16" borderId="0" xfId="0" applyFont="1" applyFill="1" applyAlignment="1" applyProtection="1">
      <alignment horizontal="right" vertical="center" wrapText="1" shrinkToFit="1"/>
      <protection locked="0"/>
    </xf>
    <xf numFmtId="0" fontId="106" fillId="16" borderId="0" xfId="0" applyFont="1" applyFill="1" applyAlignment="1" applyProtection="1">
      <alignment horizontal="left" vertical="center" wrapText="1" shrinkToFit="1"/>
      <protection locked="0"/>
    </xf>
    <xf numFmtId="0" fontId="106" fillId="0" borderId="0" xfId="0" applyFont="1" applyAlignment="1" applyProtection="1">
      <alignment horizontal="left" vertical="center" wrapText="1" shrinkToFit="1"/>
      <protection locked="0"/>
    </xf>
    <xf numFmtId="166" fontId="106" fillId="16" borderId="0" xfId="0" applyNumberFormat="1" applyFont="1" applyFill="1" applyAlignment="1" applyProtection="1">
      <alignment horizontal="right" vertical="center" wrapText="1" shrinkToFit="1"/>
      <protection locked="0"/>
    </xf>
    <xf numFmtId="0" fontId="104" fillId="16" borderId="0" xfId="0" applyFont="1" applyFill="1" applyAlignment="1" applyProtection="1">
      <alignment horizontal="center" vertical="center" wrapText="1" shrinkToFit="1"/>
      <protection locked="0"/>
    </xf>
    <xf numFmtId="0" fontId="105" fillId="16" borderId="0" xfId="0" applyFont="1" applyFill="1" applyAlignment="1" applyProtection="1">
      <alignment horizontal="center" vertical="center" wrapText="1" shrinkToFit="1"/>
      <protection locked="0"/>
    </xf>
    <xf numFmtId="166" fontId="110" fillId="18" borderId="61" xfId="0" applyNumberFormat="1" applyFont="1" applyFill="1" applyBorder="1" applyAlignment="1" applyProtection="1">
      <alignment horizontal="right" vertical="center" wrapText="1" shrinkToFit="1"/>
      <protection locked="0"/>
    </xf>
    <xf numFmtId="0" fontId="111" fillId="0" borderId="0" xfId="0" applyFont="1" applyAlignment="1" applyProtection="1">
      <alignment horizontal="left"/>
      <protection locked="0"/>
    </xf>
    <xf numFmtId="0" fontId="111" fillId="16" borderId="61" xfId="0" applyFont="1" applyFill="1" applyBorder="1" applyAlignment="1" applyProtection="1">
      <alignment horizontal="right" vertical="center" wrapText="1" shrinkToFit="1"/>
      <protection locked="0"/>
    </xf>
    <xf numFmtId="0" fontId="111" fillId="16" borderId="61" xfId="0" applyFont="1" applyFill="1" applyBorder="1" applyAlignment="1" applyProtection="1">
      <alignment horizontal="left" vertical="center" wrapText="1" shrinkToFit="1"/>
      <protection locked="0"/>
    </xf>
    <xf numFmtId="166" fontId="111" fillId="16" borderId="61" xfId="0" applyNumberFormat="1" applyFont="1" applyFill="1" applyBorder="1" applyAlignment="1" applyProtection="1">
      <alignment horizontal="right" vertical="center" wrapText="1" shrinkToFit="1"/>
      <protection locked="0"/>
    </xf>
    <xf numFmtId="0" fontId="111" fillId="16" borderId="73" xfId="0" applyFont="1" applyFill="1" applyBorder="1" applyAlignment="1" applyProtection="1">
      <alignment horizontal="right" vertical="center" wrapText="1" shrinkToFit="1"/>
      <protection locked="0"/>
    </xf>
    <xf numFmtId="0" fontId="111" fillId="16" borderId="73" xfId="0" applyFont="1" applyFill="1" applyBorder="1" applyAlignment="1" applyProtection="1">
      <alignment horizontal="left" vertical="center" wrapText="1" shrinkToFit="1"/>
      <protection locked="0"/>
    </xf>
    <xf numFmtId="166" fontId="111" fillId="16" borderId="73" xfId="0" applyNumberFormat="1" applyFont="1" applyFill="1" applyBorder="1" applyAlignment="1" applyProtection="1">
      <alignment horizontal="right" vertical="center" wrapText="1" shrinkToFit="1"/>
      <protection locked="0"/>
    </xf>
    <xf numFmtId="0" fontId="111" fillId="0" borderId="0" xfId="0" applyFont="1" applyProtection="1">
      <protection locked="0"/>
    </xf>
    <xf numFmtId="0" fontId="111" fillId="0" borderId="62" xfId="0" applyFont="1" applyBorder="1" applyProtection="1">
      <protection locked="0"/>
    </xf>
    <xf numFmtId="166" fontId="111" fillId="0" borderId="62" xfId="0" applyNumberFormat="1" applyFont="1" applyBorder="1" applyProtection="1">
      <protection locked="0"/>
    </xf>
    <xf numFmtId="166" fontId="112" fillId="16" borderId="75" xfId="0" applyNumberFormat="1" applyFont="1" applyFill="1" applyBorder="1" applyAlignment="1" applyProtection="1">
      <alignment horizontal="right" vertical="center" wrapText="1" shrinkToFit="1"/>
      <protection locked="0"/>
    </xf>
    <xf numFmtId="166" fontId="108" fillId="18" borderId="61" xfId="0" applyNumberFormat="1" applyFont="1" applyFill="1" applyBorder="1" applyAlignment="1" applyProtection="1">
      <alignment horizontal="right" vertical="center" wrapText="1" shrinkToFit="1"/>
      <protection locked="0"/>
    </xf>
    <xf numFmtId="166" fontId="107" fillId="18" borderId="61" xfId="0" applyNumberFormat="1" applyFont="1" applyFill="1" applyBorder="1" applyAlignment="1" applyProtection="1">
      <alignment horizontal="right" vertical="center" wrapText="1" shrinkToFit="1"/>
      <protection locked="0"/>
    </xf>
    <xf numFmtId="0" fontId="103" fillId="6" borderId="0" xfId="0" applyFont="1" applyFill="1" applyAlignment="1" applyProtection="1">
      <alignment horizontal="left"/>
      <protection locked="0"/>
    </xf>
    <xf numFmtId="166" fontId="111" fillId="17" borderId="61" xfId="0" applyNumberFormat="1" applyFont="1" applyFill="1" applyBorder="1" applyAlignment="1" applyProtection="1">
      <alignment horizontal="right" vertical="center" wrapText="1" shrinkToFit="1"/>
      <protection locked="0"/>
    </xf>
    <xf numFmtId="166" fontId="106" fillId="20" borderId="61" xfId="0" applyNumberFormat="1" applyFont="1" applyFill="1" applyBorder="1" applyAlignment="1" applyProtection="1">
      <alignment horizontal="right" vertical="center" wrapText="1" shrinkToFit="1"/>
      <protection locked="0"/>
    </xf>
    <xf numFmtId="166" fontId="106" fillId="19" borderId="61" xfId="0" applyNumberFormat="1" applyFont="1" applyFill="1" applyBorder="1" applyAlignment="1" applyProtection="1">
      <alignment horizontal="right" vertical="center" wrapText="1" shrinkToFit="1"/>
      <protection locked="0"/>
    </xf>
    <xf numFmtId="166" fontId="111" fillId="0" borderId="61" xfId="0" applyNumberFormat="1" applyFont="1" applyFill="1" applyBorder="1" applyAlignment="1" applyProtection="1">
      <alignment horizontal="right" vertical="center" wrapText="1" shrinkToFit="1"/>
      <protection locked="0"/>
    </xf>
    <xf numFmtId="44" fontId="46" fillId="0" borderId="1" xfId="8" applyFont="1" applyFill="1" applyBorder="1" applyAlignment="1">
      <alignment horizontal="center"/>
    </xf>
    <xf numFmtId="44" fontId="32" fillId="0" borderId="1" xfId="8" applyFont="1" applyFill="1" applyBorder="1" applyAlignment="1">
      <alignment horizontal="left" wrapText="1"/>
    </xf>
    <xf numFmtId="44" fontId="0" fillId="0" borderId="0" xfId="8" applyFont="1"/>
    <xf numFmtId="0" fontId="0" fillId="0" borderId="62" xfId="0" applyFont="1" applyFill="1" applyBorder="1"/>
    <xf numFmtId="0" fontId="0" fillId="0" borderId="0" xfId="0" applyFont="1" applyFill="1"/>
    <xf numFmtId="164" fontId="68" fillId="0" borderId="62" xfId="1" applyNumberFormat="1" applyFont="1" applyFill="1" applyBorder="1" applyAlignment="1">
      <alignment vertical="center"/>
    </xf>
    <xf numFmtId="0" fontId="114" fillId="6" borderId="1" xfId="0" applyFont="1" applyFill="1" applyBorder="1" applyAlignment="1">
      <alignment horizontal="center" vertical="center" wrapText="1"/>
    </xf>
    <xf numFmtId="164" fontId="115" fillId="6" borderId="1" xfId="1" applyNumberFormat="1" applyFont="1" applyFill="1" applyBorder="1" applyAlignment="1">
      <alignment horizontal="center"/>
    </xf>
    <xf numFmtId="0" fontId="116" fillId="6" borderId="1" xfId="6" applyFont="1" applyFill="1" applyBorder="1" applyAlignment="1">
      <alignment horizontal="left" wrapText="1"/>
    </xf>
    <xf numFmtId="164" fontId="115" fillId="6" borderId="1" xfId="0" applyNumberFormat="1" applyFont="1" applyFill="1" applyBorder="1"/>
    <xf numFmtId="0" fontId="114" fillId="6" borderId="1" xfId="0" applyFont="1" applyFill="1" applyBorder="1" applyAlignment="1">
      <alignment horizontal="left" vertical="center" wrapText="1"/>
    </xf>
    <xf numFmtId="44" fontId="46" fillId="0" borderId="1" xfId="8" applyFont="1" applyBorder="1" applyProtection="1"/>
    <xf numFmtId="44" fontId="57" fillId="8" borderId="1" xfId="8" applyFont="1" applyFill="1" applyBorder="1" applyAlignment="1" applyProtection="1">
      <alignment vertical="top"/>
    </xf>
    <xf numFmtId="0" fontId="0" fillId="0" borderId="0" xfId="0"/>
    <xf numFmtId="0" fontId="5" fillId="0" borderId="0" xfId="14" applyFont="1"/>
    <xf numFmtId="4" fontId="5" fillId="0" borderId="0" xfId="14" applyNumberFormat="1" applyFont="1"/>
    <xf numFmtId="0" fontId="57" fillId="2" borderId="1" xfId="4" applyFont="1" applyFill="1" applyBorder="1" applyAlignment="1" applyProtection="1">
      <alignment horizontal="center" vertical="center" wrapText="1"/>
    </xf>
    <xf numFmtId="4" fontId="57" fillId="2" borderId="1" xfId="4" applyNumberFormat="1" applyFont="1" applyFill="1" applyBorder="1" applyAlignment="1" applyProtection="1">
      <alignment horizontal="center" vertical="center" wrapText="1"/>
    </xf>
    <xf numFmtId="0" fontId="118" fillId="0" borderId="1" xfId="4" applyFont="1" applyFill="1" applyBorder="1" applyAlignment="1" applyProtection="1">
      <alignment vertical="top"/>
    </xf>
    <xf numFmtId="0" fontId="118" fillId="0" borderId="1" xfId="4" applyFont="1" applyBorder="1" applyAlignment="1" applyProtection="1">
      <alignment vertical="top"/>
    </xf>
    <xf numFmtId="0" fontId="57" fillId="0" borderId="1" xfId="4" applyFont="1" applyBorder="1" applyAlignment="1" applyProtection="1">
      <alignment vertical="top"/>
    </xf>
    <xf numFmtId="0" fontId="57" fillId="0" borderId="1" xfId="4" applyFont="1" applyFill="1" applyBorder="1" applyAlignment="1" applyProtection="1">
      <alignment vertical="top" wrapText="1"/>
    </xf>
    <xf numFmtId="0" fontId="57" fillId="0" borderId="1" xfId="4" applyFont="1" applyBorder="1" applyAlignment="1" applyProtection="1">
      <alignment horizontal="center" vertical="top" wrapText="1"/>
    </xf>
    <xf numFmtId="0" fontId="57" fillId="0" borderId="1" xfId="4" applyFont="1" applyFill="1" applyBorder="1" applyAlignment="1" applyProtection="1">
      <alignment horizontal="center" vertical="top"/>
    </xf>
    <xf numFmtId="0" fontId="57" fillId="0" borderId="1" xfId="4" applyFont="1" applyBorder="1" applyAlignment="1" applyProtection="1">
      <alignment horizontal="center" vertical="top"/>
    </xf>
    <xf numFmtId="0" fontId="118" fillId="0" borderId="8" xfId="4" applyFont="1" applyFill="1" applyBorder="1" applyAlignment="1" applyProtection="1">
      <alignment vertical="top"/>
    </xf>
    <xf numFmtId="0" fontId="57" fillId="0" borderId="1" xfId="4" applyFont="1" applyFill="1" applyBorder="1" applyAlignment="1" applyProtection="1">
      <alignment vertical="top"/>
    </xf>
    <xf numFmtId="165" fontId="57" fillId="0" borderId="1" xfId="4" applyNumberFormat="1" applyFont="1" applyFill="1" applyBorder="1" applyAlignment="1" applyProtection="1">
      <alignment horizontal="center"/>
    </xf>
    <xf numFmtId="49" fontId="57" fillId="0" borderId="1" xfId="4" applyNumberFormat="1" applyFont="1" applyBorder="1" applyAlignment="1" applyProtection="1">
      <alignment horizontal="center"/>
    </xf>
    <xf numFmtId="49" fontId="57" fillId="0" borderId="1" xfId="4" applyNumberFormat="1" applyFont="1" applyFill="1" applyBorder="1" applyAlignment="1" applyProtection="1">
      <alignment horizontal="center"/>
    </xf>
    <xf numFmtId="0" fontId="57" fillId="0" borderId="1" xfId="4" applyFont="1" applyFill="1" applyBorder="1" applyProtection="1"/>
    <xf numFmtId="0" fontId="57" fillId="0" borderId="1" xfId="4" applyFont="1" applyBorder="1" applyProtection="1"/>
    <xf numFmtId="4" fontId="57" fillId="0" borderId="1" xfId="4" applyNumberFormat="1" applyFont="1" applyFill="1" applyBorder="1" applyAlignment="1" applyProtection="1">
      <alignment horizontal="right" vertical="top"/>
    </xf>
    <xf numFmtId="0" fontId="118" fillId="0" borderId="8" xfId="4" applyFont="1" applyFill="1" applyBorder="1" applyProtection="1"/>
    <xf numFmtId="0" fontId="118" fillId="0" borderId="1" xfId="4" applyFont="1" applyBorder="1" applyProtection="1"/>
    <xf numFmtId="4" fontId="46" fillId="0" borderId="1" xfId="4" applyNumberFormat="1" applyFont="1" applyFill="1" applyBorder="1" applyProtection="1"/>
    <xf numFmtId="0" fontId="57" fillId="0" borderId="1" xfId="4" applyFont="1" applyBorder="1" applyAlignment="1" applyProtection="1">
      <alignment horizontal="center"/>
    </xf>
    <xf numFmtId="0" fontId="57" fillId="0" borderId="1" xfId="4" applyFont="1" applyFill="1" applyBorder="1" applyAlignment="1" applyProtection="1">
      <alignment horizontal="center"/>
    </xf>
    <xf numFmtId="4" fontId="57" fillId="0" borderId="1" xfId="4" applyNumberFormat="1" applyFont="1" applyFill="1" applyBorder="1" applyAlignment="1" applyProtection="1">
      <alignment vertical="top"/>
    </xf>
    <xf numFmtId="0" fontId="50" fillId="0" borderId="76" xfId="0" applyFont="1" applyBorder="1" applyAlignment="1"/>
    <xf numFmtId="0" fontId="0" fillId="0" borderId="57" xfId="0" applyBorder="1" applyAlignment="1"/>
    <xf numFmtId="0" fontId="0" fillId="0" borderId="77" xfId="0" applyBorder="1" applyAlignment="1"/>
    <xf numFmtId="0" fontId="109" fillId="16" borderId="21" xfId="0" applyFont="1" applyFill="1" applyBorder="1" applyAlignment="1" applyProtection="1">
      <alignment horizontal="left" vertical="center" wrapText="1" shrinkToFit="1"/>
      <protection locked="0"/>
    </xf>
    <xf numFmtId="0" fontId="0" fillId="0" borderId="22" xfId="0" applyFont="1" applyBorder="1" applyAlignment="1">
      <alignment horizontal="center"/>
    </xf>
    <xf numFmtId="0" fontId="109" fillId="16" borderId="22" xfId="0" applyFont="1" applyFill="1" applyBorder="1" applyAlignment="1" applyProtection="1">
      <alignment horizontal="right" vertical="center" wrapText="1" shrinkToFit="1"/>
      <protection locked="0"/>
    </xf>
    <xf numFmtId="0" fontId="0" fillId="0" borderId="23" xfId="0" applyFont="1" applyBorder="1"/>
    <xf numFmtId="0" fontId="46" fillId="0" borderId="78" xfId="0" applyFont="1" applyBorder="1" applyAlignment="1">
      <alignment horizontal="center" wrapText="1"/>
    </xf>
    <xf numFmtId="0" fontId="9" fillId="0" borderId="57" xfId="0" applyFont="1" applyBorder="1" applyAlignment="1">
      <alignment horizontal="center" wrapText="1"/>
    </xf>
    <xf numFmtId="0" fontId="46" fillId="0" borderId="79" xfId="0" applyFont="1" applyBorder="1" applyAlignment="1">
      <alignment horizontal="center" wrapText="1"/>
    </xf>
    <xf numFmtId="4" fontId="57" fillId="0" borderId="1" xfId="4" applyNumberFormat="1" applyFont="1" applyFill="1" applyBorder="1" applyAlignment="1" applyProtection="1">
      <alignment vertical="top" wrapText="1"/>
    </xf>
    <xf numFmtId="0" fontId="0" fillId="0" borderId="0" xfId="14" applyFont="1" applyAlignment="1">
      <alignment wrapText="1"/>
    </xf>
    <xf numFmtId="168" fontId="102" fillId="0" borderId="0" xfId="8" applyNumberFormat="1" applyFont="1" applyAlignment="1">
      <alignment vertical="center"/>
    </xf>
    <xf numFmtId="168" fontId="0" fillId="0" borderId="0" xfId="8" applyNumberFormat="1" applyFont="1"/>
    <xf numFmtId="168" fontId="46" fillId="5" borderId="62" xfId="8" applyNumberFormat="1" applyFont="1" applyFill="1" applyBorder="1" applyAlignment="1">
      <alignment horizontal="center" vertical="center" wrapText="1"/>
    </xf>
    <xf numFmtId="168" fontId="0" fillId="8" borderId="62" xfId="8" applyNumberFormat="1" applyFont="1" applyFill="1" applyBorder="1" applyAlignment="1">
      <alignment horizontal="center" vertical="center"/>
    </xf>
    <xf numFmtId="168" fontId="0" fillId="0" borderId="62" xfId="8" applyNumberFormat="1" applyFont="1" applyFill="1" applyBorder="1" applyAlignment="1">
      <alignment horizontal="center" vertical="center"/>
    </xf>
    <xf numFmtId="168" fontId="106" fillId="0" borderId="0" xfId="8" applyNumberFormat="1" applyFont="1" applyAlignment="1" applyProtection="1">
      <alignment horizontal="left" vertical="center" wrapText="1" shrinkToFit="1"/>
      <protection locked="0"/>
    </xf>
    <xf numFmtId="168" fontId="105" fillId="16" borderId="0" xfId="8" applyNumberFormat="1" applyFont="1" applyFill="1" applyAlignment="1" applyProtection="1">
      <alignment horizontal="center" vertical="center" wrapText="1" shrinkToFit="1"/>
      <protection locked="0"/>
    </xf>
    <xf numFmtId="168" fontId="103" fillId="21" borderId="0" xfId="8" applyNumberFormat="1" applyFont="1" applyFill="1" applyAlignment="1" applyProtection="1">
      <alignment horizontal="left"/>
      <protection locked="0"/>
    </xf>
    <xf numFmtId="0" fontId="119" fillId="0" borderId="0" xfId="0" applyFont="1"/>
    <xf numFmtId="0" fontId="0" fillId="0" borderId="0" xfId="0" applyAlignment="1">
      <alignment horizontal="justify"/>
    </xf>
    <xf numFmtId="164" fontId="58" fillId="4" borderId="19" xfId="1" applyNumberFormat="1" applyFont="1" applyFill="1" applyBorder="1" applyAlignment="1">
      <alignment horizontal="right" vertical="center"/>
    </xf>
    <xf numFmtId="164" fontId="58" fillId="4" borderId="52" xfId="1" applyNumberFormat="1" applyFont="1" applyFill="1" applyBorder="1" applyAlignment="1">
      <alignment horizontal="right" vertical="center"/>
    </xf>
    <xf numFmtId="164" fontId="58" fillId="4" borderId="37" xfId="1" applyNumberFormat="1" applyFont="1" applyFill="1" applyBorder="1" applyAlignment="1">
      <alignment horizontal="right" vertical="center"/>
    </xf>
    <xf numFmtId="0" fontId="68" fillId="0" borderId="38" xfId="0" applyFont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72" fillId="0" borderId="64" xfId="2" applyFont="1" applyFill="1" applyBorder="1" applyAlignment="1">
      <alignment horizontal="center" vertical="top" wrapText="1"/>
    </xf>
    <xf numFmtId="0" fontId="72" fillId="0" borderId="65" xfId="2" applyFont="1" applyFill="1" applyBorder="1" applyAlignment="1">
      <alignment horizontal="center" vertical="top"/>
    </xf>
    <xf numFmtId="0" fontId="72" fillId="0" borderId="65" xfId="2" applyFont="1" applyFill="1" applyBorder="1" applyAlignment="1">
      <alignment horizontal="center" vertical="top" wrapText="1"/>
    </xf>
    <xf numFmtId="0" fontId="22" fillId="0" borderId="7" xfId="2" applyFont="1" applyFill="1" applyBorder="1" applyAlignment="1">
      <alignment horizontal="center" vertical="center" wrapText="1"/>
    </xf>
    <xf numFmtId="0" fontId="22" fillId="0" borderId="6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72" fillId="4" borderId="7" xfId="2" applyFont="1" applyFill="1" applyBorder="1" applyAlignment="1">
      <alignment horizontal="left" vertical="center" wrapText="1"/>
    </xf>
    <xf numFmtId="0" fontId="72" fillId="4" borderId="6" xfId="2" applyFont="1" applyFill="1" applyBorder="1" applyAlignment="1">
      <alignment horizontal="left" vertical="center" wrapText="1"/>
    </xf>
    <xf numFmtId="0" fontId="72" fillId="4" borderId="4" xfId="2" applyFont="1" applyFill="1" applyBorder="1" applyAlignment="1">
      <alignment horizontal="left" vertical="center" wrapText="1"/>
    </xf>
    <xf numFmtId="0" fontId="72" fillId="4" borderId="3" xfId="2" applyFont="1" applyFill="1" applyBorder="1" applyAlignment="1">
      <alignment horizontal="left" vertical="center" wrapText="1"/>
    </xf>
    <xf numFmtId="0" fontId="57" fillId="4" borderId="64" xfId="2" applyFont="1" applyFill="1" applyBorder="1" applyAlignment="1">
      <alignment horizontal="left" vertical="center" wrapText="1"/>
    </xf>
    <xf numFmtId="0" fontId="57" fillId="4" borderId="65" xfId="2" applyFont="1" applyFill="1" applyBorder="1" applyAlignment="1">
      <alignment horizontal="left" vertical="center" wrapText="1"/>
    </xf>
    <xf numFmtId="0" fontId="57" fillId="4" borderId="62" xfId="2" applyFont="1" applyFill="1" applyBorder="1" applyAlignment="1">
      <alignment horizontal="left" vertical="center" wrapText="1"/>
    </xf>
    <xf numFmtId="0" fontId="88" fillId="0" borderId="62" xfId="11" applyFont="1" applyFill="1" applyBorder="1" applyAlignment="1">
      <alignment horizontal="center"/>
    </xf>
    <xf numFmtId="0" fontId="89" fillId="0" borderId="62" xfId="11" applyFont="1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70" fillId="0" borderId="7" xfId="2" applyFont="1" applyFill="1" applyBorder="1" applyAlignment="1">
      <alignment horizontal="center" vertical="center" wrapText="1"/>
    </xf>
    <xf numFmtId="0" fontId="70" fillId="0" borderId="6" xfId="2" applyFont="1" applyFill="1" applyBorder="1" applyAlignment="1">
      <alignment horizontal="center" vertical="center" wrapText="1"/>
    </xf>
    <xf numFmtId="0" fontId="57" fillId="0" borderId="1" xfId="2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 wrapText="1"/>
    </xf>
    <xf numFmtId="0" fontId="10" fillId="0" borderId="4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0" xfId="0" applyBorder="1" applyAlignment="1"/>
    <xf numFmtId="0" fontId="6" fillId="0" borderId="1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32" fillId="12" borderId="0" xfId="6" applyFont="1" applyFill="1" applyAlignment="1">
      <alignment wrapText="1"/>
    </xf>
    <xf numFmtId="0" fontId="31" fillId="12" borderId="0" xfId="6" applyFont="1" applyFill="1" applyAlignment="1"/>
    <xf numFmtId="0" fontId="32" fillId="0" borderId="14" xfId="6" applyFont="1" applyFill="1" applyBorder="1" applyAlignment="1">
      <alignment horizontal="center"/>
    </xf>
    <xf numFmtId="0" fontId="31" fillId="0" borderId="31" xfId="6" applyFont="1" applyBorder="1" applyAlignment="1">
      <alignment horizontal="center"/>
    </xf>
    <xf numFmtId="0" fontId="31" fillId="0" borderId="30" xfId="6" applyFont="1" applyBorder="1" applyAlignment="1">
      <alignment horizontal="center"/>
    </xf>
    <xf numFmtId="0" fontId="32" fillId="7" borderId="14" xfId="6" applyFont="1" applyFill="1" applyBorder="1" applyAlignment="1">
      <alignment horizontal="left"/>
    </xf>
    <xf numFmtId="0" fontId="32" fillId="7" borderId="31" xfId="6" applyFont="1" applyFill="1" applyBorder="1" applyAlignment="1">
      <alignment horizontal="left"/>
    </xf>
    <xf numFmtId="0" fontId="32" fillId="7" borderId="30" xfId="6" applyFont="1" applyFill="1" applyBorder="1" applyAlignment="1">
      <alignment horizontal="left"/>
    </xf>
    <xf numFmtId="0" fontId="32" fillId="7" borderId="8" xfId="6" applyFont="1" applyFill="1" applyBorder="1" applyAlignment="1">
      <alignment horizontal="left"/>
    </xf>
    <xf numFmtId="0" fontId="32" fillId="7" borderId="1" xfId="6" applyFont="1" applyFill="1" applyBorder="1" applyAlignment="1">
      <alignment horizontal="left"/>
    </xf>
    <xf numFmtId="0" fontId="32" fillId="7" borderId="16" xfId="6" applyFont="1" applyFill="1" applyBorder="1" applyAlignment="1">
      <alignment horizontal="left"/>
    </xf>
    <xf numFmtId="0" fontId="32" fillId="7" borderId="54" xfId="6" applyFont="1" applyFill="1" applyBorder="1" applyAlignment="1">
      <alignment horizontal="left"/>
    </xf>
    <xf numFmtId="0" fontId="32" fillId="7" borderId="55" xfId="6" applyFont="1" applyFill="1" applyBorder="1" applyAlignment="1">
      <alignment horizontal="left"/>
    </xf>
    <xf numFmtId="0" fontId="32" fillId="7" borderId="56" xfId="6" applyFont="1" applyFill="1" applyBorder="1" applyAlignment="1">
      <alignment horizontal="left"/>
    </xf>
    <xf numFmtId="0" fontId="61" fillId="0" borderId="47" xfId="0" applyFont="1" applyBorder="1" applyAlignment="1">
      <alignment horizontal="center" vertical="center" wrapText="1"/>
    </xf>
    <xf numFmtId="0" fontId="61" fillId="0" borderId="46" xfId="0" applyFont="1" applyBorder="1" applyAlignment="1">
      <alignment horizontal="center" vertical="center" wrapText="1"/>
    </xf>
    <xf numFmtId="0" fontId="61" fillId="0" borderId="45" xfId="0" applyFont="1" applyBorder="1" applyAlignment="1">
      <alignment horizontal="center" vertical="center" wrapText="1"/>
    </xf>
    <xf numFmtId="0" fontId="58" fillId="0" borderId="47" xfId="0" applyFont="1" applyFill="1" applyBorder="1" applyAlignment="1">
      <alignment horizontal="center" vertical="center" wrapText="1"/>
    </xf>
    <xf numFmtId="0" fontId="58" fillId="0" borderId="45" xfId="0" applyFont="1" applyFill="1" applyBorder="1" applyAlignment="1">
      <alignment horizontal="center" vertical="center" wrapText="1"/>
    </xf>
    <xf numFmtId="0" fontId="58" fillId="0" borderId="47" xfId="0" applyFont="1" applyBorder="1" applyAlignment="1">
      <alignment horizontal="center" vertical="center" wrapText="1"/>
    </xf>
    <xf numFmtId="0" fontId="58" fillId="0" borderId="46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58" fillId="0" borderId="57" xfId="0" applyFont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left" vertical="center"/>
    </xf>
    <xf numFmtId="0" fontId="37" fillId="0" borderId="0" xfId="6" applyFont="1" applyFill="1" applyAlignment="1">
      <alignment horizontal="center" wrapText="1"/>
    </xf>
    <xf numFmtId="0" fontId="9" fillId="4" borderId="1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109" fillId="16" borderId="22" xfId="0" applyFont="1" applyFill="1" applyBorder="1" applyAlignment="1" applyProtection="1">
      <alignment horizontal="left" vertical="center" wrapText="1" shrinkToFit="1"/>
      <protection locked="0"/>
    </xf>
    <xf numFmtId="0" fontId="85" fillId="0" borderId="0" xfId="0" applyFont="1" applyAlignment="1">
      <alignment horizontal="left" wrapText="1"/>
    </xf>
    <xf numFmtId="0" fontId="8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107" fillId="18" borderId="61" xfId="0" applyFont="1" applyFill="1" applyBorder="1" applyAlignment="1" applyProtection="1">
      <alignment horizontal="left" vertical="center" wrapText="1" shrinkToFit="1"/>
      <protection locked="0"/>
    </xf>
    <xf numFmtId="0" fontId="108" fillId="18" borderId="61" xfId="0" applyFont="1" applyFill="1" applyBorder="1" applyAlignment="1" applyProtection="1">
      <alignment horizontal="left" vertical="center" wrapText="1" shrinkToFit="1"/>
      <protection locked="0"/>
    </xf>
    <xf numFmtId="166" fontId="108" fillId="18" borderId="61" xfId="0" applyNumberFormat="1" applyFont="1" applyFill="1" applyBorder="1" applyAlignment="1" applyProtection="1">
      <alignment horizontal="right" vertical="center" wrapText="1" shrinkToFit="1"/>
      <protection locked="0"/>
    </xf>
    <xf numFmtId="0" fontId="106" fillId="16" borderId="61" xfId="0" applyFont="1" applyFill="1" applyBorder="1" applyAlignment="1" applyProtection="1">
      <alignment horizontal="left" vertical="center" wrapText="1" shrinkToFit="1"/>
      <protection locked="0"/>
    </xf>
    <xf numFmtId="166" fontId="106" fillId="16" borderId="61" xfId="0" applyNumberFormat="1" applyFont="1" applyFill="1" applyBorder="1" applyAlignment="1" applyProtection="1">
      <alignment horizontal="right" vertical="center" wrapText="1" shrinkToFit="1"/>
      <protection locked="0"/>
    </xf>
    <xf numFmtId="0" fontId="105" fillId="16" borderId="0" xfId="0" applyFont="1" applyFill="1" applyAlignment="1" applyProtection="1">
      <alignment horizontal="center" vertical="center" wrapText="1" shrinkToFit="1"/>
      <protection locked="0"/>
    </xf>
    <xf numFmtId="0" fontId="103" fillId="0" borderId="0" xfId="0" applyFont="1" applyAlignment="1" applyProtection="1">
      <alignment horizontal="left"/>
      <protection locked="0"/>
    </xf>
    <xf numFmtId="0" fontId="106" fillId="16" borderId="66" xfId="0" applyFont="1" applyFill="1" applyBorder="1" applyAlignment="1" applyProtection="1">
      <alignment horizontal="left" vertical="center" wrapText="1" shrinkToFit="1"/>
      <protection locked="0"/>
    </xf>
    <xf numFmtId="166" fontId="106" fillId="16" borderId="67" xfId="0" applyNumberFormat="1" applyFont="1" applyFill="1" applyBorder="1" applyAlignment="1" applyProtection="1">
      <alignment horizontal="center" vertical="center" wrapText="1" shrinkToFit="1"/>
      <protection locked="0"/>
    </xf>
    <xf numFmtId="166" fontId="106" fillId="16" borderId="68" xfId="0" applyNumberFormat="1" applyFont="1" applyFill="1" applyBorder="1" applyAlignment="1" applyProtection="1">
      <alignment horizontal="center" vertical="center" wrapText="1" shrinkToFit="1"/>
      <protection locked="0"/>
    </xf>
    <xf numFmtId="0" fontId="106" fillId="16" borderId="70" xfId="0" applyFont="1" applyFill="1" applyBorder="1" applyAlignment="1" applyProtection="1">
      <alignment horizontal="center" vertical="center" wrapText="1" shrinkToFit="1"/>
      <protection locked="0"/>
    </xf>
    <xf numFmtId="166" fontId="108" fillId="18" borderId="63" xfId="0" applyNumberFormat="1" applyFont="1" applyFill="1" applyBorder="1" applyAlignment="1" applyProtection="1">
      <alignment horizontal="center" vertical="center" wrapText="1" shrinkToFit="1"/>
      <protection locked="0"/>
    </xf>
    <xf numFmtId="166" fontId="108" fillId="18" borderId="71" xfId="0" applyNumberFormat="1" applyFont="1" applyFill="1" applyBorder="1" applyAlignment="1" applyProtection="1">
      <alignment horizontal="center" vertical="center" wrapText="1" shrinkToFit="1"/>
      <protection locked="0"/>
    </xf>
    <xf numFmtId="166" fontId="106" fillId="17" borderId="61" xfId="0" applyNumberFormat="1" applyFont="1" applyFill="1" applyBorder="1" applyAlignment="1" applyProtection="1">
      <alignment horizontal="right" vertical="center" wrapText="1" shrinkToFit="1"/>
      <protection locked="0"/>
    </xf>
    <xf numFmtId="0" fontId="106" fillId="17" borderId="61" xfId="0" applyFont="1" applyFill="1" applyBorder="1" applyAlignment="1" applyProtection="1">
      <alignment horizontal="left" vertical="center" wrapText="1" shrinkToFit="1"/>
      <protection locked="0"/>
    </xf>
    <xf numFmtId="0" fontId="109" fillId="17" borderId="61" xfId="0" applyFont="1" applyFill="1" applyBorder="1" applyAlignment="1" applyProtection="1">
      <alignment horizontal="left" vertical="center" wrapText="1" shrinkToFit="1"/>
      <protection locked="0"/>
    </xf>
    <xf numFmtId="0" fontId="106" fillId="0" borderId="61" xfId="0" applyFont="1" applyBorder="1" applyAlignment="1" applyProtection="1">
      <alignment horizontal="left" vertical="center" wrapText="1" shrinkToFit="1"/>
      <protection locked="0"/>
    </xf>
    <xf numFmtId="0" fontId="104" fillId="16" borderId="0" xfId="0" applyFont="1" applyFill="1" applyAlignment="1" applyProtection="1">
      <alignment horizontal="left" vertical="center" wrapText="1" shrinkToFit="1"/>
      <protection locked="0"/>
    </xf>
    <xf numFmtId="0" fontId="105" fillId="16" borderId="0" xfId="0" applyFont="1" applyFill="1" applyAlignment="1" applyProtection="1">
      <alignment horizontal="left" vertical="center" wrapText="1" shrinkToFit="1"/>
      <protection locked="0"/>
    </xf>
    <xf numFmtId="0" fontId="110" fillId="18" borderId="63" xfId="0" applyFont="1" applyFill="1" applyBorder="1" applyAlignment="1" applyProtection="1">
      <alignment horizontal="left" vertical="center" wrapText="1" shrinkToFit="1"/>
      <protection locked="0"/>
    </xf>
    <xf numFmtId="0" fontId="110" fillId="18" borderId="72" xfId="0" applyFont="1" applyFill="1" applyBorder="1" applyAlignment="1" applyProtection="1">
      <alignment horizontal="left" vertical="center" wrapText="1" shrinkToFit="1"/>
      <protection locked="0"/>
    </xf>
    <xf numFmtId="0" fontId="110" fillId="18" borderId="71" xfId="0" applyFont="1" applyFill="1" applyBorder="1" applyAlignment="1" applyProtection="1">
      <alignment horizontal="left" vertical="center" wrapText="1" shrinkToFit="1"/>
      <protection locked="0"/>
    </xf>
    <xf numFmtId="166" fontId="110" fillId="18" borderId="63" xfId="0" applyNumberFormat="1" applyFont="1" applyFill="1" applyBorder="1" applyAlignment="1" applyProtection="1">
      <alignment horizontal="center" vertical="center" wrapText="1" shrinkToFit="1"/>
      <protection locked="0"/>
    </xf>
    <xf numFmtId="166" fontId="110" fillId="18" borderId="71" xfId="0" applyNumberFormat="1" applyFont="1" applyFill="1" applyBorder="1" applyAlignment="1" applyProtection="1">
      <alignment horizontal="center" vertical="center" wrapText="1" shrinkToFit="1"/>
      <protection locked="0"/>
    </xf>
    <xf numFmtId="0" fontId="104" fillId="16" borderId="0" xfId="0" applyFont="1" applyFill="1" applyAlignment="1" applyProtection="1">
      <alignment horizontal="center" vertical="center" wrapText="1" shrinkToFit="1"/>
      <protection locked="0"/>
    </xf>
    <xf numFmtId="0" fontId="111" fillId="16" borderId="61" xfId="0" applyFont="1" applyFill="1" applyBorder="1" applyAlignment="1" applyProtection="1">
      <alignment horizontal="left" vertical="center" wrapText="1" shrinkToFit="1"/>
      <protection locked="0"/>
    </xf>
    <xf numFmtId="166" fontId="111" fillId="16" borderId="61" xfId="0" applyNumberFormat="1" applyFont="1" applyFill="1" applyBorder="1" applyAlignment="1" applyProtection="1">
      <alignment horizontal="right" vertical="center" wrapText="1" shrinkToFit="1"/>
      <protection locked="0"/>
    </xf>
    <xf numFmtId="166" fontId="107" fillId="18" borderId="61" xfId="0" applyNumberFormat="1" applyFont="1" applyFill="1" applyBorder="1" applyAlignment="1" applyProtection="1">
      <alignment horizontal="right" vertical="center" wrapText="1" shrinkToFit="1"/>
      <protection locked="0"/>
    </xf>
    <xf numFmtId="0" fontId="113" fillId="16" borderId="0" xfId="0" applyFont="1" applyFill="1" applyAlignment="1" applyProtection="1">
      <alignment horizontal="left" wrapText="1" shrinkToFit="1"/>
      <protection locked="0"/>
    </xf>
    <xf numFmtId="166" fontId="103" fillId="0" borderId="0" xfId="0" applyNumberFormat="1" applyFont="1" applyAlignment="1" applyProtection="1">
      <alignment horizontal="left"/>
      <protection locked="0"/>
    </xf>
    <xf numFmtId="166" fontId="105" fillId="16" borderId="0" xfId="0" applyNumberFormat="1" applyFont="1" applyFill="1" applyAlignment="1" applyProtection="1">
      <alignment horizontal="right" vertical="center" wrapText="1" shrinkToFit="1"/>
      <protection locked="0"/>
    </xf>
    <xf numFmtId="0" fontId="111" fillId="0" borderId="64" xfId="0" applyFont="1" applyBorder="1" applyAlignment="1" applyProtection="1">
      <alignment horizontal="left"/>
      <protection locked="0"/>
    </xf>
    <xf numFmtId="0" fontId="111" fillId="0" borderId="31" xfId="0" applyFont="1" applyBorder="1" applyAlignment="1" applyProtection="1">
      <alignment horizontal="left"/>
      <protection locked="0"/>
    </xf>
    <xf numFmtId="0" fontId="111" fillId="0" borderId="40" xfId="0" applyFont="1" applyBorder="1" applyAlignment="1" applyProtection="1">
      <alignment horizontal="left"/>
      <protection locked="0"/>
    </xf>
    <xf numFmtId="166" fontId="111" fillId="0" borderId="64" xfId="0" applyNumberFormat="1" applyFont="1" applyBorder="1" applyAlignment="1" applyProtection="1">
      <alignment horizontal="right"/>
      <protection locked="0"/>
    </xf>
    <xf numFmtId="166" fontId="111" fillId="0" borderId="40" xfId="0" applyNumberFormat="1" applyFont="1" applyBorder="1" applyAlignment="1" applyProtection="1">
      <alignment horizontal="right"/>
      <protection locked="0"/>
    </xf>
    <xf numFmtId="0" fontId="112" fillId="16" borderId="74" xfId="0" applyFont="1" applyFill="1" applyBorder="1" applyAlignment="1" applyProtection="1">
      <alignment horizontal="left" vertical="center" wrapText="1" shrinkToFit="1"/>
      <protection locked="0"/>
    </xf>
    <xf numFmtId="166" fontId="112" fillId="16" borderId="75" xfId="0" applyNumberFormat="1" applyFont="1" applyFill="1" applyBorder="1" applyAlignment="1" applyProtection="1">
      <alignment horizontal="right" vertical="center" wrapText="1" shrinkToFit="1"/>
      <protection locked="0"/>
    </xf>
    <xf numFmtId="166" fontId="112" fillId="17" borderId="75" xfId="0" applyNumberFormat="1" applyFont="1" applyFill="1" applyBorder="1" applyAlignment="1" applyProtection="1">
      <alignment horizontal="right" vertical="center" wrapText="1" shrinkToFit="1"/>
      <protection locked="0"/>
    </xf>
    <xf numFmtId="0" fontId="111" fillId="16" borderId="73" xfId="0" applyFont="1" applyFill="1" applyBorder="1" applyAlignment="1" applyProtection="1">
      <alignment horizontal="left" vertical="center" wrapText="1" shrinkToFit="1"/>
      <protection locked="0"/>
    </xf>
    <xf numFmtId="166" fontId="111" fillId="16" borderId="73" xfId="0" applyNumberFormat="1" applyFont="1" applyFill="1" applyBorder="1" applyAlignment="1" applyProtection="1">
      <alignment horizontal="right" vertical="center" wrapText="1" shrinkToFit="1"/>
      <protection locked="0"/>
    </xf>
    <xf numFmtId="164" fontId="115" fillId="9" borderId="1" xfId="0" applyNumberFormat="1" applyFont="1" applyFill="1" applyBorder="1"/>
  </cellXfs>
  <cellStyles count="16">
    <cellStyle name="Dziesiętny" xfId="1" builtinId="3"/>
    <cellStyle name="Dziesiętny 2" xfId="15"/>
    <cellStyle name="Normalny" xfId="0" builtinId="0"/>
    <cellStyle name="Normalny 2" xfId="2"/>
    <cellStyle name="Normalny 2 2" xfId="4"/>
    <cellStyle name="Normalny 2 3" xfId="5"/>
    <cellStyle name="Normalny 3" xfId="3"/>
    <cellStyle name="Normalny 3 2" xfId="9"/>
    <cellStyle name="Normalny 3 3" xfId="12"/>
    <cellStyle name="Normalny 3 4" xfId="13"/>
    <cellStyle name="Normalny 3 5" xfId="14"/>
    <cellStyle name="Normalny 4" xfId="6"/>
    <cellStyle name="Normalny 5" xfId="7"/>
    <cellStyle name="Normalny 5 2" xfId="10"/>
    <cellStyle name="Normalny 6" xfId="11"/>
    <cellStyle name="Walutowy" xfId="8" builtin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S12"/>
  <sheetViews>
    <sheetView tabSelected="1" zoomScale="115" zoomScaleNormal="115" workbookViewId="0">
      <selection activeCell="C17" sqref="C17"/>
    </sheetView>
  </sheetViews>
  <sheetFormatPr defaultRowHeight="15"/>
  <cols>
    <col min="2" max="2" width="31.28515625" bestFit="1" customWidth="1"/>
    <col min="3" max="3" width="22.85546875" customWidth="1"/>
    <col min="4" max="4" width="31.28515625" style="486" bestFit="1" customWidth="1"/>
    <col min="5" max="5" width="22.85546875" style="525" customWidth="1"/>
    <col min="6" max="6" width="34.5703125" style="486" customWidth="1"/>
    <col min="7" max="7" width="22.85546875" style="525" customWidth="1"/>
    <col min="8" max="8" width="31.28515625" style="486" bestFit="1" customWidth="1"/>
    <col min="9" max="9" width="22.85546875" style="525" customWidth="1"/>
    <col min="10" max="10" width="31.28515625" style="486" bestFit="1" customWidth="1"/>
    <col min="11" max="11" width="22.85546875" style="525" customWidth="1"/>
    <col min="12" max="12" width="31.28515625" style="486" bestFit="1" customWidth="1"/>
    <col min="13" max="13" width="22.85546875" style="525" customWidth="1"/>
    <col min="14" max="14" width="31.28515625" style="486" bestFit="1" customWidth="1"/>
    <col min="15" max="15" width="22.85546875" style="525" customWidth="1"/>
    <col min="16" max="16" width="31.28515625" style="486" bestFit="1" customWidth="1"/>
    <col min="17" max="17" width="22.85546875" style="525" customWidth="1"/>
    <col min="18" max="18" width="31.28515625" style="486" bestFit="1" customWidth="1"/>
    <col min="19" max="19" width="22.85546875" style="525" customWidth="1"/>
  </cols>
  <sheetData>
    <row r="3" spans="2:19" ht="15.75">
      <c r="B3" s="529" t="s">
        <v>375</v>
      </c>
      <c r="C3" s="530" t="s">
        <v>42</v>
      </c>
      <c r="D3" s="442" t="s">
        <v>978</v>
      </c>
      <c r="E3" s="523" t="s">
        <v>42</v>
      </c>
      <c r="F3" s="442" t="s">
        <v>1030</v>
      </c>
      <c r="G3" s="523" t="s">
        <v>42</v>
      </c>
      <c r="H3" s="442" t="s">
        <v>1821</v>
      </c>
      <c r="I3" s="523" t="s">
        <v>42</v>
      </c>
      <c r="J3" s="442" t="s">
        <v>1822</v>
      </c>
      <c r="K3" s="523" t="s">
        <v>42</v>
      </c>
      <c r="L3" s="442" t="s">
        <v>1823</v>
      </c>
      <c r="M3" s="523" t="s">
        <v>42</v>
      </c>
      <c r="N3" s="442" t="s">
        <v>1824</v>
      </c>
      <c r="O3" s="523" t="s">
        <v>42</v>
      </c>
      <c r="P3" s="442" t="s">
        <v>1825</v>
      </c>
      <c r="Q3" s="523" t="s">
        <v>42</v>
      </c>
      <c r="R3" s="442" t="s">
        <v>1031</v>
      </c>
      <c r="S3" s="523" t="s">
        <v>42</v>
      </c>
    </row>
    <row r="4" spans="2:19" ht="26.25">
      <c r="B4" s="531" t="s">
        <v>336</v>
      </c>
      <c r="C4" s="532">
        <f>E4+G4+I4+K4+M4+O4+Q4+S4</f>
        <v>425987987.46000004</v>
      </c>
      <c r="D4" s="443" t="str">
        <f>MIASTO!B101</f>
        <v>Budunki i budowle</v>
      </c>
      <c r="E4" s="524">
        <f>MIASTO!C101</f>
        <v>38096107</v>
      </c>
      <c r="F4" s="443" t="str">
        <f>BGK!B3</f>
        <v>Budynki budowle</v>
      </c>
      <c r="G4" s="524">
        <f>BGK!C3</f>
        <v>16692200.52</v>
      </c>
      <c r="H4" s="443" t="str">
        <f>'DPS '!B3</f>
        <v>Budynki budowle</v>
      </c>
      <c r="I4" s="524">
        <f>'DPS '!C3</f>
        <v>4212958.96</v>
      </c>
      <c r="J4" s="443" t="str">
        <f>'Wydział Ed.'!B3</f>
        <v>Budunki i budowle wraz z ogrodzeniami o oświetleniem</v>
      </c>
      <c r="K4" s="524">
        <f>'Wydział Ed.'!C3</f>
        <v>359672679</v>
      </c>
      <c r="L4" s="443" t="str">
        <f>ZOJO!B3</f>
        <v>Budunki i budowle</v>
      </c>
      <c r="M4" s="524">
        <f>ZOJO!C3</f>
        <v>0</v>
      </c>
      <c r="N4" s="443" t="str">
        <f>MOPR!B3</f>
        <v>Budunki i budowle</v>
      </c>
      <c r="O4" s="524">
        <f>MOPR!C3</f>
        <v>7064041.9800000004</v>
      </c>
      <c r="P4" s="443" t="str">
        <f>ŚDS!B3</f>
        <v>Budunki i budowle</v>
      </c>
      <c r="Q4" s="524">
        <f>ŚDS!C3</f>
        <v>0</v>
      </c>
      <c r="R4" s="443" t="str">
        <f>WZKiB!A3</f>
        <v>Budunki i budowle</v>
      </c>
      <c r="S4" s="524">
        <f>WZKiB!B3</f>
        <v>250000</v>
      </c>
    </row>
    <row r="5" spans="2:19" ht="26.25">
      <c r="B5" s="531" t="s">
        <v>29</v>
      </c>
      <c r="C5" s="532">
        <f t="shared" ref="C5:C12" si="0">E5+G5+I5+K5+M5+O5+Q5+S5</f>
        <v>17973285.589999996</v>
      </c>
      <c r="D5" s="443" t="str">
        <f>MIASTO!B102</f>
        <v>Wyposażenie</v>
      </c>
      <c r="E5" s="524">
        <f>MIASTO!C102</f>
        <v>3808000</v>
      </c>
      <c r="F5" s="443" t="str">
        <f>BGK!B4</f>
        <v>Maszyny, urządzenia, wyposażenie</v>
      </c>
      <c r="G5" s="524">
        <f>BGK!C4</f>
        <v>2363779.1499999943</v>
      </c>
      <c r="H5" s="443" t="str">
        <f>'DPS '!B4</f>
        <v>Maszyny, urządzenia, wyposażenie</v>
      </c>
      <c r="I5" s="524">
        <f>'DPS '!C4</f>
        <v>596557.59</v>
      </c>
      <c r="J5" s="443" t="str">
        <f>'Wydział Ed.'!B4</f>
        <v>Maszyny , urządzenia, wyposażenie</v>
      </c>
      <c r="K5" s="524">
        <f>'Wydział Ed.'!C4</f>
        <v>9564639.9000000004</v>
      </c>
      <c r="L5" s="443" t="str">
        <f>ZOJO!B4</f>
        <v>Wyposażenie</v>
      </c>
      <c r="M5" s="524">
        <f>ZOJO!C4</f>
        <v>96803.22</v>
      </c>
      <c r="N5" s="443" t="str">
        <f>MOPR!B4</f>
        <v>wyposażenie</v>
      </c>
      <c r="O5" s="524">
        <f>MOPR!C4</f>
        <v>1200000</v>
      </c>
      <c r="P5" s="443" t="str">
        <f>ŚDS!B4</f>
        <v>wyposażenie</v>
      </c>
      <c r="Q5" s="524">
        <f>ŚDS!C4</f>
        <v>123505.73</v>
      </c>
      <c r="R5" s="443" t="str">
        <f>WZKiB!A4</f>
        <v>Wyposażenie</v>
      </c>
      <c r="S5" s="524">
        <f>WZKiB!B4</f>
        <v>220000</v>
      </c>
    </row>
    <row r="6" spans="2:19" ht="26.25">
      <c r="B6" s="533" t="s">
        <v>37</v>
      </c>
      <c r="C6" s="697">
        <f>E6+G6+I6+K6+M6+O6+Q6+S6</f>
        <v>400000</v>
      </c>
      <c r="D6" s="443" t="str">
        <f>MIASTO!B103</f>
        <v>Mienie osób trzecich</v>
      </c>
      <c r="E6" s="524">
        <f>MIASTO!C103</f>
        <v>100000</v>
      </c>
      <c r="F6" s="443" t="str">
        <f>BGK!B5</f>
        <v>Mienie osób trzecich - wspólny limit</v>
      </c>
      <c r="G6" s="524">
        <f>BGK!C5</f>
        <v>0</v>
      </c>
      <c r="H6" s="443" t="str">
        <f>'DPS '!B5</f>
        <v>Mienie osob trzecich</v>
      </c>
      <c r="I6" s="524">
        <f>'DPS '!C5</f>
        <v>200000</v>
      </c>
      <c r="J6" s="443" t="str">
        <f>'Wydział Ed.'!B5</f>
        <v>Mienie osób trzecich</v>
      </c>
      <c r="K6" s="524">
        <f>'Wydział Ed.'!C5</f>
        <v>100000</v>
      </c>
      <c r="L6" s="443" t="str">
        <f>ZOJO!B5</f>
        <v>Mienie osób trzecich - wspólny limit</v>
      </c>
      <c r="M6" s="524">
        <f>ZOJO!C5</f>
        <v>0</v>
      </c>
      <c r="N6" s="443" t="str">
        <f>MOPR!B5</f>
        <v>Mienie osób trzecich - wspólny limit</v>
      </c>
      <c r="O6" s="524">
        <f>MOPR!C5</f>
        <v>0</v>
      </c>
      <c r="P6" s="443" t="str">
        <f>ŚDS!B5</f>
        <v>Mienie osób trzecich - wspólny limit</v>
      </c>
      <c r="Q6" s="524">
        <f>ŚDS!C5</f>
        <v>0</v>
      </c>
      <c r="R6" s="443" t="str">
        <f>WZKiB!A5</f>
        <v>Mienie osób trzecich - wspólny limit</v>
      </c>
      <c r="S6" s="524">
        <f>WZKiB!B5</f>
        <v>0</v>
      </c>
    </row>
    <row r="7" spans="2:19" ht="15.75">
      <c r="B7" s="533" t="s">
        <v>340</v>
      </c>
      <c r="C7" s="697">
        <f t="shared" si="0"/>
        <v>150000</v>
      </c>
      <c r="D7" s="443" t="str">
        <f>MIASTO!B104</f>
        <v xml:space="preserve">Gotówka </v>
      </c>
      <c r="E7" s="524">
        <f>MIASTO!C104</f>
        <v>50000</v>
      </c>
      <c r="F7" s="443" t="str">
        <f>BGK!B6</f>
        <v>Gotówka -wspólny limit</v>
      </c>
      <c r="G7" s="524">
        <f>BGK!C6</f>
        <v>0</v>
      </c>
      <c r="H7" s="443" t="str">
        <f>'DPS '!B6</f>
        <v>Gotówka -wspólny limit</v>
      </c>
      <c r="I7" s="524">
        <f>'DPS '!C6</f>
        <v>0</v>
      </c>
      <c r="J7" s="443" t="str">
        <f>'Wydział Ed.'!B6</f>
        <v xml:space="preserve">Gotówka </v>
      </c>
      <c r="K7" s="524">
        <f>'Wydział Ed.'!C6</f>
        <v>100000</v>
      </c>
      <c r="L7" s="443" t="str">
        <f>ZOJO!B6</f>
        <v>Gotówka -wspólny limit</v>
      </c>
      <c r="M7" s="524">
        <f>ZOJO!C6</f>
        <v>0</v>
      </c>
      <c r="N7" s="443" t="str">
        <f>MOPR!B6</f>
        <v>Gotówka - wspólny limit</v>
      </c>
      <c r="O7" s="524">
        <f>MOPR!C6</f>
        <v>0</v>
      </c>
      <c r="P7" s="443" t="str">
        <f>ŚDS!B6</f>
        <v>Gotówka - wspólny limit</v>
      </c>
      <c r="Q7" s="524">
        <f>ŚDS!C6</f>
        <v>0</v>
      </c>
      <c r="R7" s="443" t="str">
        <f>WZKiB!A6</f>
        <v>Gotówka -wspólny limit</v>
      </c>
      <c r="S7" s="524">
        <f>WZKiB!B6</f>
        <v>0</v>
      </c>
    </row>
    <row r="8" spans="2:19" ht="31.5">
      <c r="B8" s="533" t="s">
        <v>40</v>
      </c>
      <c r="C8" s="532">
        <f t="shared" si="0"/>
        <v>3926287.41</v>
      </c>
      <c r="D8" s="443" t="str">
        <f>MIASTO!B105</f>
        <v>Wyposażenie mniejszej wartości</v>
      </c>
      <c r="E8" s="524">
        <f>MIASTO!C105</f>
        <v>3000000</v>
      </c>
      <c r="F8" s="443" t="str">
        <f>BGK!B7</f>
        <v>Wyposażenie mniejszej wartości - wspólny limit</v>
      </c>
      <c r="G8" s="524">
        <f>BGK!C7</f>
        <v>0</v>
      </c>
      <c r="H8" s="443" t="str">
        <f>'DPS '!B7</f>
        <v>Wyposażenie mniejszej wartości</v>
      </c>
      <c r="I8" s="524">
        <f>'DPS '!C7</f>
        <v>80000</v>
      </c>
      <c r="J8" s="443" t="str">
        <f>'Wydział Ed.'!B7</f>
        <v>Wyposażenie mniejszej wartości</v>
      </c>
      <c r="K8" s="524">
        <f>'Wydział Ed.'!C7</f>
        <v>500000</v>
      </c>
      <c r="L8" s="443" t="str">
        <f>ZOJO!B7</f>
        <v>Wyposażenie mniejszej wartości - wspólny limit</v>
      </c>
      <c r="M8" s="524">
        <f>ZOJO!C7</f>
        <v>0</v>
      </c>
      <c r="N8" s="443" t="str">
        <f>MOPR!B7</f>
        <v>Wyposażenie mniejszej wartości</v>
      </c>
      <c r="O8" s="524">
        <f>MOPR!C7</f>
        <v>100000</v>
      </c>
      <c r="P8" s="443" t="str">
        <f>ŚDS!B7</f>
        <v>Wyposażenie mniejszej wartości</v>
      </c>
      <c r="Q8" s="524">
        <f>ŚDS!C7</f>
        <v>246287.41000000032</v>
      </c>
      <c r="R8" s="443" t="str">
        <f>WZKiB!A7</f>
        <v>Wyposażenie mniejszej wartości - wspólny limit</v>
      </c>
      <c r="S8" s="524">
        <f>WZKiB!B7</f>
        <v>0</v>
      </c>
    </row>
    <row r="9" spans="2:19" ht="26.25">
      <c r="B9" s="533" t="s">
        <v>41</v>
      </c>
      <c r="C9" s="532">
        <f t="shared" si="0"/>
        <v>280000</v>
      </c>
      <c r="D9" s="443" t="str">
        <f>MIASTO!B106</f>
        <v>Nakłady inwestycyjne</v>
      </c>
      <c r="E9" s="524">
        <f>MIASTO!C106</f>
        <v>200000</v>
      </c>
      <c r="F9" s="443" t="str">
        <f>BGK!B8</f>
        <v>Nakłady inwestycyjne -  wspólny limit</v>
      </c>
      <c r="G9" s="524">
        <f>BGK!C8</f>
        <v>0</v>
      </c>
      <c r="H9" s="443" t="str">
        <f>'DPS '!B8</f>
        <v>Nakłady inwestycyjne - wspólny limit</v>
      </c>
      <c r="I9" s="524">
        <f>'DPS '!C8</f>
        <v>0</v>
      </c>
      <c r="J9" s="443" t="str">
        <f>'Wydział Ed.'!B8</f>
        <v>Nakłady inwestycyjne</v>
      </c>
      <c r="K9" s="524">
        <f>'Wydział Ed.'!C8</f>
        <v>50000</v>
      </c>
      <c r="L9" s="443" t="str">
        <f>ZOJO!B8</f>
        <v>Nakłady inwestycyjne -  wspólny limit</v>
      </c>
      <c r="M9" s="524">
        <f>ZOJO!C8</f>
        <v>0</v>
      </c>
      <c r="N9" s="443" t="str">
        <f>MOPR!B8</f>
        <v>Nakłady inwestycyjne</v>
      </c>
      <c r="O9" s="524">
        <f>MOPR!C8</f>
        <v>30000</v>
      </c>
      <c r="P9" s="443" t="str">
        <f>ŚDS!B8</f>
        <v>Nakłady inwestycyjne</v>
      </c>
      <c r="Q9" s="524">
        <f>ŚDS!C8</f>
        <v>0</v>
      </c>
      <c r="R9" s="443" t="str">
        <f>WZKiB!A8</f>
        <v>Nakłady inwestycyjne -  wspólny limit</v>
      </c>
      <c r="S9" s="524">
        <f>WZKiB!B8</f>
        <v>0</v>
      </c>
    </row>
    <row r="10" spans="2:19" ht="39">
      <c r="B10" s="533" t="s">
        <v>354</v>
      </c>
      <c r="C10" s="697">
        <f t="shared" si="0"/>
        <v>500000</v>
      </c>
      <c r="D10" s="443" t="str">
        <f>MIASTO!B107</f>
        <v xml:space="preserve">Mienie pracownicze </v>
      </c>
      <c r="E10" s="524">
        <f>MIASTO!C107</f>
        <v>200000</v>
      </c>
      <c r="F10" s="443" t="str">
        <f>BGK!B9</f>
        <v>Mienie pracownicze -  wspólny limit</v>
      </c>
      <c r="G10" s="524">
        <f>BGK!C9</f>
        <v>0</v>
      </c>
      <c r="H10" s="443" t="str">
        <f>'DPS '!B9</f>
        <v>Mienie pracownicze - wspólny limit</v>
      </c>
      <c r="I10" s="524">
        <f>'DPS '!C9</f>
        <v>0</v>
      </c>
      <c r="J10" s="443" t="str">
        <f>'Wydział Ed.'!B9</f>
        <v xml:space="preserve">Mienie pracownicze i uczniów w tym mienie w szatni                            (1500 zł na osobę) </v>
      </c>
      <c r="K10" s="524">
        <f>'Wydział Ed.'!C9</f>
        <v>300000</v>
      </c>
      <c r="L10" s="443" t="str">
        <f>ZOJO!B9</f>
        <v>Mienie pracownicze -  wspólny limit</v>
      </c>
      <c r="M10" s="524">
        <f>ZOJO!C9</f>
        <v>0</v>
      </c>
      <c r="N10" s="443" t="str">
        <f>MOPR!B9</f>
        <v>Mienie pracownicze - wspólny limit</v>
      </c>
      <c r="O10" s="524">
        <f>MOPR!C9</f>
        <v>0</v>
      </c>
      <c r="P10" s="443" t="str">
        <f>ŚDS!B9</f>
        <v>Mienie pracownicze - wspólny limit</v>
      </c>
      <c r="Q10" s="524">
        <f>ŚDS!C9</f>
        <v>0</v>
      </c>
      <c r="R10" s="443" t="str">
        <f>WZKiB!A9</f>
        <v>Mienie pracownicze -  wspólny limit</v>
      </c>
      <c r="S10" s="524">
        <f>WZKiB!B9</f>
        <v>0</v>
      </c>
    </row>
    <row r="11" spans="2:19" ht="15.75">
      <c r="B11" s="533" t="s">
        <v>374</v>
      </c>
      <c r="C11" s="532">
        <f t="shared" si="0"/>
        <v>1060000</v>
      </c>
      <c r="D11" s="443" t="str">
        <f>MIASTO!B108</f>
        <v>Parkomaty</v>
      </c>
      <c r="E11" s="524">
        <f>MIASTO!C108</f>
        <v>1060000</v>
      </c>
      <c r="F11" s="443">
        <f>BGK!B10</f>
        <v>0</v>
      </c>
      <c r="G11" s="524">
        <f>BGK!C10</f>
        <v>0</v>
      </c>
      <c r="H11" s="443">
        <f>'DPS '!B10</f>
        <v>0</v>
      </c>
      <c r="I11" s="524">
        <f>'DPS '!C10</f>
        <v>0</v>
      </c>
      <c r="J11" s="443">
        <f>'Wydział Ed.'!B10</f>
        <v>0</v>
      </c>
      <c r="K11" s="524">
        <f>'Wydział Ed.'!C10</f>
        <v>0</v>
      </c>
      <c r="L11" s="443">
        <f>ZOJO!B10</f>
        <v>0</v>
      </c>
      <c r="M11" s="524">
        <f>ZOJO!C10</f>
        <v>0</v>
      </c>
      <c r="N11" s="443">
        <f>MOPR!B10</f>
        <v>0</v>
      </c>
      <c r="O11" s="524">
        <f>MOPR!C10</f>
        <v>0</v>
      </c>
      <c r="P11" s="443">
        <f>ŚDS!B10</f>
        <v>0</v>
      </c>
      <c r="Q11" s="524">
        <f>ŚDS!C10</f>
        <v>0</v>
      </c>
      <c r="R11" s="443">
        <f>WZKiB!A10</f>
        <v>0</v>
      </c>
      <c r="S11" s="524">
        <f>WZKiB!B10</f>
        <v>0</v>
      </c>
    </row>
    <row r="12" spans="2:19" ht="15.75">
      <c r="B12" s="531" t="s">
        <v>337</v>
      </c>
      <c r="C12" s="532">
        <f t="shared" si="0"/>
        <v>157894.13</v>
      </c>
      <c r="D12" s="443" t="str">
        <f>MIASTO!B109</f>
        <v>środki obrotowe</v>
      </c>
      <c r="E12" s="524">
        <f>MIASTO!C109</f>
        <v>0</v>
      </c>
      <c r="F12" s="443" t="str">
        <f>BGK!B11</f>
        <v>Srodki obrotowe</v>
      </c>
      <c r="G12" s="524">
        <f>BGK!C11</f>
        <v>0</v>
      </c>
      <c r="H12" s="443" t="str">
        <f>'DPS '!B11</f>
        <v>Srodki obrotowe</v>
      </c>
      <c r="I12" s="524">
        <f>'DPS '!C11</f>
        <v>17894.13</v>
      </c>
      <c r="J12" s="443" t="str">
        <f>'Wydział Ed.'!B11</f>
        <v>Środki obrotowe</v>
      </c>
      <c r="K12" s="524">
        <f>'Wydział Ed.'!C11</f>
        <v>100000</v>
      </c>
      <c r="L12" s="443">
        <f>ZOJO!B11</f>
        <v>0</v>
      </c>
      <c r="M12" s="524">
        <f>ZOJO!C11</f>
        <v>0</v>
      </c>
      <c r="N12" s="443" t="str">
        <f>MOPR!B11</f>
        <v>środki obrotowe</v>
      </c>
      <c r="O12" s="524">
        <f>MOPR!C11</f>
        <v>40000</v>
      </c>
      <c r="P12" s="443" t="str">
        <f>ŚDS!B11</f>
        <v>środki obrotowe</v>
      </c>
      <c r="Q12" s="524">
        <f>ŚDS!C11</f>
        <v>0</v>
      </c>
      <c r="R12" s="443">
        <f>WZKiB!A11</f>
        <v>0</v>
      </c>
      <c r="S12" s="524">
        <f>WZKiB!B11</f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O23"/>
  <sheetViews>
    <sheetView topLeftCell="H1" zoomScale="90" zoomScaleNormal="90" workbookViewId="0">
      <selection activeCell="F29" sqref="F29"/>
    </sheetView>
  </sheetViews>
  <sheetFormatPr defaultColWidth="30.140625" defaultRowHeight="15"/>
  <cols>
    <col min="1" max="1" width="4.140625" bestFit="1" customWidth="1"/>
    <col min="2" max="2" width="37.42578125" bestFit="1" customWidth="1"/>
    <col min="3" max="3" width="7.7109375" bestFit="1" customWidth="1"/>
    <col min="4" max="4" width="16.85546875" bestFit="1" customWidth="1"/>
    <col min="5" max="5" width="6.5703125" bestFit="1" customWidth="1"/>
    <col min="6" max="6" width="26.42578125" customWidth="1"/>
    <col min="7" max="7" width="30.28515625" bestFit="1" customWidth="1"/>
    <col min="8" max="8" width="22.85546875" bestFit="1" customWidth="1"/>
    <col min="9" max="9" width="58.42578125" bestFit="1" customWidth="1"/>
    <col min="10" max="10" width="51.140625" bestFit="1" customWidth="1"/>
    <col min="11" max="11" width="12" bestFit="1" customWidth="1"/>
    <col min="12" max="12" width="19.85546875" bestFit="1" customWidth="1"/>
    <col min="13" max="13" width="17.7109375" bestFit="1" customWidth="1"/>
    <col min="14" max="14" width="26.85546875" bestFit="1" customWidth="1"/>
    <col min="15" max="15" width="16.85546875" bestFit="1" customWidth="1"/>
  </cols>
  <sheetData>
    <row r="1" spans="1:15">
      <c r="A1" s="651" t="s">
        <v>906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</row>
    <row r="2" spans="1:15">
      <c r="A2" s="651"/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</row>
    <row r="4" spans="1:15" ht="17.25">
      <c r="A4" s="539" t="s">
        <v>101</v>
      </c>
      <c r="B4" s="539" t="s">
        <v>100</v>
      </c>
      <c r="C4" s="539" t="s">
        <v>99</v>
      </c>
      <c r="D4" s="539" t="s">
        <v>98</v>
      </c>
      <c r="E4" s="539" t="s">
        <v>97</v>
      </c>
      <c r="F4" s="539" t="s">
        <v>96</v>
      </c>
      <c r="G4" s="540" t="s">
        <v>1828</v>
      </c>
      <c r="H4" s="540" t="s">
        <v>94</v>
      </c>
      <c r="I4" s="539" t="s">
        <v>93</v>
      </c>
      <c r="J4" s="539" t="s">
        <v>92</v>
      </c>
      <c r="K4" s="539" t="s">
        <v>91</v>
      </c>
      <c r="L4" s="539" t="s">
        <v>90</v>
      </c>
      <c r="M4" s="539" t="s">
        <v>89</v>
      </c>
      <c r="N4" s="539" t="s">
        <v>88</v>
      </c>
      <c r="O4" s="539" t="s">
        <v>87</v>
      </c>
    </row>
    <row r="5" spans="1:15" ht="45">
      <c r="A5" s="541" t="s">
        <v>86</v>
      </c>
      <c r="B5" s="542" t="s">
        <v>74</v>
      </c>
      <c r="C5" s="542" t="s">
        <v>68</v>
      </c>
      <c r="D5" s="549" t="s">
        <v>1829</v>
      </c>
      <c r="E5" s="543"/>
      <c r="F5" s="544" t="s">
        <v>1830</v>
      </c>
      <c r="G5" s="572" t="s">
        <v>1831</v>
      </c>
      <c r="H5" s="535">
        <v>464146.26</v>
      </c>
      <c r="I5" s="544" t="s">
        <v>1832</v>
      </c>
      <c r="J5" s="544" t="s">
        <v>1833</v>
      </c>
      <c r="K5" s="545" t="s">
        <v>1834</v>
      </c>
      <c r="L5" s="546" t="s">
        <v>81</v>
      </c>
      <c r="M5" s="547">
        <v>2</v>
      </c>
      <c r="N5" s="546" t="s">
        <v>1835</v>
      </c>
      <c r="O5" s="546" t="s">
        <v>1836</v>
      </c>
    </row>
    <row r="6" spans="1:15" ht="105">
      <c r="A6" s="548" t="s">
        <v>79</v>
      </c>
      <c r="B6" s="542" t="s">
        <v>69</v>
      </c>
      <c r="C6" s="542" t="s">
        <v>68</v>
      </c>
      <c r="D6" s="549" t="s">
        <v>1837</v>
      </c>
      <c r="E6" s="543"/>
      <c r="F6" s="549" t="s">
        <v>1838</v>
      </c>
      <c r="G6" s="572" t="s">
        <v>1839</v>
      </c>
      <c r="H6" s="535">
        <v>508313.8</v>
      </c>
      <c r="I6" s="544" t="s">
        <v>1840</v>
      </c>
      <c r="J6" s="544" t="s">
        <v>1841</v>
      </c>
      <c r="K6" s="545" t="s">
        <v>1842</v>
      </c>
      <c r="L6" s="550" t="s">
        <v>81</v>
      </c>
      <c r="M6" s="551" t="s">
        <v>266</v>
      </c>
      <c r="N6" s="552" t="s">
        <v>81</v>
      </c>
      <c r="O6" s="552" t="s">
        <v>81</v>
      </c>
    </row>
    <row r="7" spans="1:15">
      <c r="A7" s="548" t="s">
        <v>75</v>
      </c>
      <c r="B7" s="542" t="s">
        <v>74</v>
      </c>
      <c r="C7" s="542" t="s">
        <v>68</v>
      </c>
      <c r="D7" s="549" t="s">
        <v>1843</v>
      </c>
      <c r="E7" s="543"/>
      <c r="F7" s="549" t="s">
        <v>1844</v>
      </c>
      <c r="G7" s="572" t="s">
        <v>1845</v>
      </c>
      <c r="H7" s="535">
        <v>2062100.75</v>
      </c>
      <c r="I7" s="544"/>
      <c r="J7" s="549"/>
      <c r="K7" s="547">
        <v>1999</v>
      </c>
      <c r="L7" s="553"/>
      <c r="M7" s="554"/>
      <c r="N7" s="553"/>
      <c r="O7" s="553"/>
    </row>
    <row r="8" spans="1:15">
      <c r="A8" s="548"/>
      <c r="B8" s="542"/>
      <c r="C8" s="542"/>
      <c r="D8" s="543"/>
      <c r="E8" s="543"/>
      <c r="F8" s="544" t="s">
        <v>1846</v>
      </c>
      <c r="G8" s="561"/>
      <c r="H8" s="535">
        <v>150000</v>
      </c>
      <c r="I8" s="544"/>
      <c r="J8" s="549"/>
      <c r="K8" s="547">
        <v>2007</v>
      </c>
      <c r="L8" s="553"/>
      <c r="M8" s="554"/>
      <c r="N8" s="553"/>
      <c r="O8" s="553"/>
    </row>
    <row r="9" spans="1:15">
      <c r="A9" s="548" t="s">
        <v>70</v>
      </c>
      <c r="B9" s="542" t="s">
        <v>69</v>
      </c>
      <c r="C9" s="542" t="s">
        <v>68</v>
      </c>
      <c r="D9" s="543"/>
      <c r="E9" s="543"/>
      <c r="F9" s="573" t="s">
        <v>1847</v>
      </c>
      <c r="G9" s="555"/>
      <c r="H9" s="535">
        <v>36000</v>
      </c>
      <c r="I9" s="544"/>
      <c r="J9" s="549"/>
      <c r="K9" s="547">
        <v>2009</v>
      </c>
      <c r="L9" s="553"/>
      <c r="M9" s="554"/>
      <c r="N9" s="553"/>
      <c r="O9" s="553"/>
    </row>
    <row r="10" spans="1:15" ht="60">
      <c r="A10" s="548" t="s">
        <v>679</v>
      </c>
      <c r="B10" s="542" t="s">
        <v>74</v>
      </c>
      <c r="C10" s="542" t="s">
        <v>68</v>
      </c>
      <c r="D10" s="543" t="s">
        <v>1848</v>
      </c>
      <c r="E10" s="543"/>
      <c r="F10" s="544" t="s">
        <v>1849</v>
      </c>
      <c r="G10" s="555">
        <v>925.43</v>
      </c>
      <c r="H10" s="535">
        <v>3843481.17</v>
      </c>
      <c r="I10" s="544" t="s">
        <v>1850</v>
      </c>
      <c r="J10" s="544" t="s">
        <v>1851</v>
      </c>
      <c r="K10" s="547">
        <v>2020</v>
      </c>
      <c r="L10" s="560" t="s">
        <v>81</v>
      </c>
      <c r="M10" s="559">
        <v>1</v>
      </c>
      <c r="N10" s="560" t="s">
        <v>81</v>
      </c>
      <c r="O10" s="560" t="s">
        <v>81</v>
      </c>
    </row>
    <row r="11" spans="1:15">
      <c r="A11" s="556"/>
      <c r="B11" s="557"/>
      <c r="C11" s="557"/>
      <c r="D11" s="554"/>
      <c r="E11" s="554"/>
      <c r="F11" s="553"/>
      <c r="G11" s="558" t="s">
        <v>46</v>
      </c>
      <c r="H11" s="534">
        <f>SUM(H5:H10)</f>
        <v>7064041.9800000004</v>
      </c>
      <c r="I11" s="553"/>
      <c r="J11" s="553"/>
      <c r="K11" s="554"/>
      <c r="L11" s="553"/>
      <c r="M11" s="554"/>
      <c r="N11" s="553"/>
      <c r="O11" s="553"/>
    </row>
    <row r="12" spans="1:15">
      <c r="A12" s="486"/>
      <c r="B12" s="486"/>
      <c r="C12" s="486"/>
      <c r="D12" s="486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</row>
    <row r="13" spans="1:15">
      <c r="A13" s="486"/>
      <c r="B13" s="486"/>
      <c r="C13" s="486"/>
      <c r="D13" s="486"/>
      <c r="E13" s="486"/>
      <c r="F13" s="486"/>
      <c r="G13" s="486"/>
      <c r="H13" s="486"/>
      <c r="I13" s="486"/>
      <c r="J13" s="486"/>
      <c r="K13" s="486"/>
    </row>
    <row r="14" spans="1:15" ht="15.75" thickBot="1">
      <c r="A14" s="536"/>
      <c r="B14" s="536"/>
      <c r="C14" s="536"/>
      <c r="D14" s="537"/>
      <c r="E14" s="536"/>
      <c r="F14" s="536"/>
      <c r="G14" s="536"/>
      <c r="H14" s="536"/>
      <c r="I14" s="536"/>
      <c r="J14" s="536"/>
      <c r="K14" s="536"/>
    </row>
    <row r="15" spans="1:15" ht="15.75">
      <c r="A15" s="536"/>
      <c r="B15" s="562" t="s">
        <v>1852</v>
      </c>
      <c r="C15" s="563"/>
      <c r="D15" s="564"/>
      <c r="E15" s="563"/>
      <c r="F15" s="563"/>
      <c r="G15" s="563"/>
      <c r="H15" s="569" t="s">
        <v>1853</v>
      </c>
      <c r="I15" s="570" t="s">
        <v>1854</v>
      </c>
      <c r="J15" s="571" t="s">
        <v>1855</v>
      </c>
      <c r="K15" s="536"/>
    </row>
    <row r="16" spans="1:15" ht="15.75" thickBot="1">
      <c r="A16" s="536"/>
      <c r="B16" s="565" t="s">
        <v>1856</v>
      </c>
      <c r="C16" s="652" t="s">
        <v>1857</v>
      </c>
      <c r="D16" s="652"/>
      <c r="E16" s="652"/>
      <c r="F16" s="652"/>
      <c r="G16" s="652"/>
      <c r="H16" s="566" t="s">
        <v>1825</v>
      </c>
      <c r="I16" s="567" t="s">
        <v>1858</v>
      </c>
      <c r="J16" s="568">
        <v>2020</v>
      </c>
      <c r="K16" s="536"/>
    </row>
    <row r="17" spans="1:15">
      <c r="A17" s="536"/>
      <c r="B17" s="536"/>
      <c r="C17" s="536"/>
      <c r="D17" s="537"/>
      <c r="E17" s="536"/>
      <c r="F17" s="536"/>
      <c r="G17" s="536"/>
      <c r="H17" s="536"/>
      <c r="I17" s="536"/>
      <c r="J17" s="536"/>
      <c r="K17" s="536"/>
    </row>
    <row r="18" spans="1:15">
      <c r="A18" s="536"/>
      <c r="B18" s="536"/>
      <c r="C18" s="538"/>
      <c r="D18" s="537"/>
      <c r="E18" s="536"/>
      <c r="F18" s="536"/>
      <c r="G18" s="536"/>
      <c r="H18" s="536"/>
      <c r="I18" s="536"/>
      <c r="J18" s="486"/>
      <c r="K18" s="486"/>
    </row>
    <row r="19" spans="1:15">
      <c r="A19" s="536"/>
      <c r="B19" s="536"/>
      <c r="C19" s="536"/>
      <c r="D19" s="537"/>
      <c r="E19" s="536"/>
      <c r="F19" s="536"/>
      <c r="G19" s="536"/>
      <c r="H19" s="536"/>
      <c r="I19" s="536"/>
      <c r="J19" s="486"/>
      <c r="K19" s="486"/>
    </row>
    <row r="20" spans="1:15">
      <c r="A20" s="536"/>
      <c r="B20" s="536"/>
      <c r="C20" s="536"/>
      <c r="D20" s="536"/>
      <c r="E20" s="536"/>
      <c r="F20" s="536"/>
      <c r="G20" s="536"/>
      <c r="H20" s="536"/>
      <c r="I20" s="536"/>
      <c r="J20" s="486"/>
      <c r="K20" s="486"/>
    </row>
    <row r="21" spans="1:15">
      <c r="A21" s="486"/>
      <c r="B21" s="486"/>
      <c r="C21" s="486"/>
      <c r="D21" s="486"/>
      <c r="E21" s="486"/>
      <c r="F21" s="486"/>
      <c r="G21" s="486"/>
      <c r="H21" s="486"/>
      <c r="I21" s="486"/>
      <c r="J21" s="486"/>
      <c r="K21" s="486"/>
    </row>
    <row r="22" spans="1:15">
      <c r="A22" s="486"/>
      <c r="B22" s="486"/>
      <c r="C22" s="486"/>
      <c r="D22" s="486"/>
      <c r="E22" s="486"/>
      <c r="F22" s="486"/>
      <c r="G22" s="486"/>
      <c r="H22" s="486"/>
      <c r="I22" s="486"/>
      <c r="J22" s="486"/>
      <c r="K22" s="486"/>
      <c r="L22" s="486"/>
      <c r="M22" s="486"/>
      <c r="N22" s="486"/>
      <c r="O22" s="486"/>
    </row>
    <row r="23" spans="1:15">
      <c r="A23" s="486"/>
      <c r="B23" s="486"/>
      <c r="C23" s="486"/>
      <c r="D23" s="486"/>
      <c r="E23" s="486"/>
      <c r="F23" s="486"/>
      <c r="G23" s="486"/>
      <c r="H23" s="486"/>
      <c r="I23" s="486"/>
      <c r="J23" s="486"/>
      <c r="K23" s="486"/>
      <c r="L23" s="486"/>
      <c r="M23" s="486"/>
      <c r="N23" s="486"/>
      <c r="O23" s="486"/>
    </row>
  </sheetData>
  <mergeCells count="2">
    <mergeCell ref="A1:L2"/>
    <mergeCell ref="C16:G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R582"/>
  <sheetViews>
    <sheetView workbookViewId="0">
      <selection activeCell="B20" sqref="B20"/>
    </sheetView>
  </sheetViews>
  <sheetFormatPr defaultRowHeight="15" outlineLevelRow="1"/>
  <cols>
    <col min="1" max="1" width="23.140625" bestFit="1" customWidth="1"/>
    <col min="2" max="2" width="49.7109375" customWidth="1"/>
    <col min="3" max="3" width="20.42578125" bestFit="1" customWidth="1"/>
    <col min="4" max="4" width="26.85546875" style="575" customWidth="1"/>
    <col min="5" max="5" width="9.42578125" bestFit="1" customWidth="1"/>
    <col min="6" max="6" width="11.85546875" bestFit="1" customWidth="1"/>
    <col min="7" max="7" width="19.42578125" bestFit="1" customWidth="1"/>
    <col min="8" max="8" width="4.42578125" bestFit="1" customWidth="1"/>
  </cols>
  <sheetData>
    <row r="1" spans="1:11" s="472" customFormat="1" ht="43.5" customHeight="1">
      <c r="A1" s="472" t="s">
        <v>1057</v>
      </c>
      <c r="B1" s="473"/>
      <c r="C1" s="473"/>
      <c r="D1" s="574"/>
      <c r="E1" s="473"/>
      <c r="F1" s="473"/>
      <c r="G1" s="473"/>
      <c r="H1" s="473"/>
    </row>
    <row r="2" spans="1:11" s="322" customFormat="1" outlineLevel="1">
      <c r="B2" s="48" t="s">
        <v>977</v>
      </c>
      <c r="C2" s="49" t="s">
        <v>42</v>
      </c>
      <c r="D2" s="575"/>
    </row>
    <row r="3" spans="1:11" s="322" customFormat="1" outlineLevel="1">
      <c r="B3" s="105" t="s">
        <v>336</v>
      </c>
      <c r="C3" s="50"/>
      <c r="D3" s="575"/>
    </row>
    <row r="4" spans="1:11" s="322" customFormat="1" outlineLevel="1">
      <c r="B4" s="105" t="s">
        <v>45</v>
      </c>
      <c r="C4" s="50">
        <f>C25+D21</f>
        <v>123505.73</v>
      </c>
      <c r="D4" s="575"/>
    </row>
    <row r="5" spans="1:11" s="322" customFormat="1" outlineLevel="1">
      <c r="B5" s="611" t="s">
        <v>377</v>
      </c>
      <c r="C5" s="612"/>
      <c r="D5" s="575"/>
    </row>
    <row r="6" spans="1:11" s="322" customFormat="1" outlineLevel="1">
      <c r="B6" s="649" t="s">
        <v>639</v>
      </c>
      <c r="C6" s="650"/>
      <c r="D6" s="575"/>
    </row>
    <row r="7" spans="1:11" s="322" customFormat="1" outlineLevel="1">
      <c r="B7" s="106" t="s">
        <v>40</v>
      </c>
      <c r="C7" s="50">
        <f>C29</f>
        <v>246287.41000000032</v>
      </c>
      <c r="D7" s="575"/>
    </row>
    <row r="8" spans="1:11" s="322" customFormat="1" outlineLevel="1">
      <c r="B8" s="106" t="s">
        <v>41</v>
      </c>
      <c r="C8" s="50"/>
      <c r="D8" s="575"/>
    </row>
    <row r="9" spans="1:11" s="322" customFormat="1" outlineLevel="1">
      <c r="B9" s="647" t="s">
        <v>637</v>
      </c>
      <c r="C9" s="648"/>
      <c r="D9" s="575"/>
    </row>
    <row r="10" spans="1:11" s="322" customFormat="1" outlineLevel="1">
      <c r="B10" s="106"/>
      <c r="C10" s="51"/>
      <c r="D10" s="575"/>
    </row>
    <row r="11" spans="1:11" s="322" customFormat="1" outlineLevel="1">
      <c r="B11" s="105" t="s">
        <v>337</v>
      </c>
      <c r="C11" s="50"/>
      <c r="D11" s="575"/>
    </row>
    <row r="13" spans="1:11">
      <c r="A13" s="445"/>
    </row>
    <row r="14" spans="1:11">
      <c r="A14" s="445"/>
    </row>
    <row r="16" spans="1:11" s="369" customFormat="1" ht="30">
      <c r="A16" s="365" t="s">
        <v>104</v>
      </c>
      <c r="B16" s="366" t="s">
        <v>338</v>
      </c>
      <c r="C16" s="366" t="s">
        <v>353</v>
      </c>
      <c r="D16" s="576" t="s">
        <v>94</v>
      </c>
      <c r="E16" s="367"/>
      <c r="F16" s="368"/>
      <c r="H16" s="370"/>
      <c r="I16" s="371"/>
      <c r="J16" s="371"/>
      <c r="K16" s="371"/>
    </row>
    <row r="17" spans="1:15" s="373" customFormat="1" ht="15" customHeight="1">
      <c r="A17" s="372">
        <v>1</v>
      </c>
      <c r="B17" s="372"/>
      <c r="C17" s="372" t="s">
        <v>44</v>
      </c>
      <c r="D17" s="577">
        <v>0</v>
      </c>
      <c r="G17" s="374"/>
      <c r="H17" s="374"/>
      <c r="I17" s="374"/>
      <c r="J17" s="374"/>
      <c r="K17" s="374"/>
    </row>
    <row r="18" spans="1:15" s="373" customFormat="1" ht="15" customHeight="1">
      <c r="A18" s="372">
        <v>2</v>
      </c>
      <c r="B18" s="372" t="s">
        <v>955</v>
      </c>
      <c r="C18" s="375" t="s">
        <v>349</v>
      </c>
      <c r="D18" s="577">
        <v>364793.14</v>
      </c>
      <c r="F18" s="376"/>
      <c r="G18" s="374"/>
      <c r="H18" s="374"/>
      <c r="I18" s="374"/>
      <c r="J18" s="374"/>
      <c r="K18" s="374"/>
    </row>
    <row r="19" spans="1:15" s="373" customFormat="1" ht="15" customHeight="1">
      <c r="A19" s="372">
        <v>3</v>
      </c>
      <c r="B19" s="372" t="s">
        <v>955</v>
      </c>
      <c r="C19" s="377" t="s">
        <v>352</v>
      </c>
      <c r="D19" s="578">
        <v>500</v>
      </c>
      <c r="G19" s="374"/>
      <c r="H19" s="374"/>
      <c r="I19" s="374"/>
      <c r="J19" s="374"/>
      <c r="K19" s="374"/>
    </row>
    <row r="20" spans="1:15" s="373" customFormat="1" ht="15" customHeight="1">
      <c r="A20" s="372">
        <v>4</v>
      </c>
      <c r="B20" s="372"/>
      <c r="C20" s="378" t="s">
        <v>351</v>
      </c>
      <c r="D20" s="578">
        <v>0</v>
      </c>
      <c r="G20" s="374"/>
      <c r="H20" s="374"/>
      <c r="I20" s="374"/>
      <c r="J20" s="374"/>
      <c r="K20" s="374"/>
    </row>
    <row r="21" spans="1:15" s="373" customFormat="1" ht="15" customHeight="1">
      <c r="A21" s="372">
        <v>5</v>
      </c>
      <c r="B21" s="372" t="s">
        <v>955</v>
      </c>
      <c r="C21" s="378" t="s">
        <v>350</v>
      </c>
      <c r="D21" s="578">
        <v>5000</v>
      </c>
      <c r="G21" s="374"/>
      <c r="H21" s="374"/>
      <c r="I21" s="374"/>
      <c r="J21" s="374"/>
      <c r="K21" s="374"/>
    </row>
    <row r="22" spans="1:15" s="369" customFormat="1">
      <c r="A22" s="446"/>
      <c r="B22" s="446"/>
      <c r="C22" s="446"/>
      <c r="D22" s="575"/>
      <c r="H22" s="379"/>
    </row>
    <row r="23" spans="1:15" s="369" customFormat="1">
      <c r="A23" s="446"/>
      <c r="B23" s="446"/>
      <c r="C23" s="446"/>
      <c r="D23" s="575"/>
      <c r="E23" s="380"/>
      <c r="H23" s="379"/>
    </row>
    <row r="24" spans="1:15" s="369" customFormat="1" outlineLevel="1">
      <c r="A24" s="446"/>
      <c r="B24" s="466" t="s">
        <v>336</v>
      </c>
      <c r="C24" s="470">
        <v>0</v>
      </c>
      <c r="D24" s="575"/>
      <c r="E24" s="380"/>
    </row>
    <row r="25" spans="1:15" s="369" customFormat="1" outlineLevel="1">
      <c r="A25" s="446"/>
      <c r="B25" s="466" t="s">
        <v>956</v>
      </c>
      <c r="C25" s="470">
        <v>118505.73</v>
      </c>
      <c r="D25" s="575"/>
      <c r="E25" s="381"/>
    </row>
    <row r="26" spans="1:15" s="369" customFormat="1" ht="22.9" customHeight="1" outlineLevel="1">
      <c r="A26" s="446"/>
      <c r="B26" s="466" t="s">
        <v>351</v>
      </c>
      <c r="C26" s="470">
        <v>0</v>
      </c>
      <c r="D26" s="575"/>
      <c r="E26" s="382"/>
      <c r="F26" s="381"/>
      <c r="G26" s="653"/>
      <c r="H26" s="654"/>
      <c r="I26" s="654"/>
      <c r="J26" s="654"/>
      <c r="K26" s="654"/>
      <c r="L26" s="654"/>
      <c r="M26" s="654"/>
      <c r="N26" s="654"/>
      <c r="O26" s="654"/>
    </row>
    <row r="27" spans="1:15" s="369" customFormat="1" outlineLevel="1">
      <c r="A27" s="446"/>
      <c r="B27" s="467" t="s">
        <v>37</v>
      </c>
      <c r="C27" s="471">
        <v>0</v>
      </c>
      <c r="D27" s="575"/>
      <c r="G27" s="655"/>
      <c r="H27" s="655"/>
      <c r="I27" s="655"/>
      <c r="J27" s="655"/>
    </row>
    <row r="28" spans="1:15" s="369" customFormat="1" ht="16.899999999999999" customHeight="1" outlineLevel="1">
      <c r="A28" s="446"/>
      <c r="B28" s="468" t="s">
        <v>340</v>
      </c>
      <c r="C28" s="470">
        <v>500</v>
      </c>
      <c r="D28" s="575"/>
    </row>
    <row r="29" spans="1:15" s="369" customFormat="1" outlineLevel="1">
      <c r="A29" s="446"/>
      <c r="B29" s="468" t="s">
        <v>957</v>
      </c>
      <c r="C29" s="470">
        <v>246287.41000000032</v>
      </c>
      <c r="D29" s="575"/>
    </row>
    <row r="30" spans="1:15" s="369" customFormat="1" outlineLevel="1">
      <c r="A30" s="446"/>
      <c r="B30" s="468" t="s">
        <v>41</v>
      </c>
      <c r="C30" s="470">
        <v>0</v>
      </c>
      <c r="D30" s="575"/>
    </row>
    <row r="31" spans="1:15" s="369" customFormat="1" outlineLevel="1">
      <c r="A31" s="446"/>
      <c r="B31" s="469" t="s">
        <v>354</v>
      </c>
      <c r="C31" s="470">
        <v>5000</v>
      </c>
      <c r="D31" s="575"/>
    </row>
    <row r="32" spans="1:15" s="369" customFormat="1">
      <c r="B32" s="383"/>
      <c r="C32" s="383"/>
      <c r="D32" s="575"/>
    </row>
    <row r="33" spans="1:18" s="369" customFormat="1">
      <c r="B33" s="383"/>
      <c r="C33" s="383"/>
      <c r="D33" s="575"/>
    </row>
    <row r="34" spans="1:18" s="369" customFormat="1">
      <c r="D34" s="575"/>
    </row>
    <row r="35" spans="1:18" s="369" customFormat="1" hidden="1" outlineLevel="1">
      <c r="A35" s="486"/>
      <c r="B35" s="661" t="s">
        <v>1058</v>
      </c>
      <c r="C35" s="661"/>
      <c r="D35" s="661"/>
      <c r="E35" s="661"/>
      <c r="F35" s="661"/>
      <c r="G35" s="661"/>
      <c r="H35" s="661"/>
      <c r="I35" s="661"/>
      <c r="J35" s="661"/>
      <c r="K35" s="661"/>
      <c r="L35" s="661"/>
      <c r="M35" s="661"/>
      <c r="N35" s="661"/>
      <c r="O35" s="486"/>
      <c r="P35" s="446"/>
      <c r="Q35" s="446"/>
      <c r="R35" s="446"/>
    </row>
    <row r="36" spans="1:18" s="369" customFormat="1" hidden="1" outlineLevel="1">
      <c r="A36" s="662"/>
      <c r="B36" s="662"/>
      <c r="C36" s="662"/>
      <c r="D36" s="662"/>
      <c r="E36" s="662"/>
      <c r="F36" s="662"/>
      <c r="G36" s="662"/>
      <c r="H36" s="662"/>
      <c r="I36" s="662"/>
      <c r="J36" s="662"/>
      <c r="K36" s="662"/>
      <c r="L36" s="662"/>
      <c r="M36" s="662"/>
      <c r="N36" s="662"/>
      <c r="O36" s="662"/>
      <c r="P36" s="446"/>
      <c r="Q36" s="446"/>
      <c r="R36" s="446"/>
    </row>
    <row r="37" spans="1:18" s="369" customFormat="1" ht="15.75" hidden="1" outlineLevel="1" thickBot="1">
      <c r="A37" s="486"/>
      <c r="B37" s="661" t="s">
        <v>425</v>
      </c>
      <c r="C37" s="661"/>
      <c r="D37" s="661"/>
      <c r="E37" s="661"/>
      <c r="F37" s="661"/>
      <c r="G37" s="661"/>
      <c r="H37" s="661"/>
      <c r="I37" s="661"/>
      <c r="J37" s="661"/>
      <c r="K37" s="661"/>
      <c r="L37" s="661"/>
      <c r="M37" s="661"/>
      <c r="N37" s="661"/>
      <c r="O37" s="486"/>
      <c r="P37" s="446"/>
      <c r="Q37" s="446"/>
      <c r="R37" s="446"/>
    </row>
    <row r="38" spans="1:18" s="369" customFormat="1" ht="15.75" hidden="1" outlineLevel="1" thickBot="1">
      <c r="A38" s="486"/>
      <c r="B38" s="663" t="s">
        <v>1059</v>
      </c>
      <c r="C38" s="663"/>
      <c r="D38" s="663"/>
      <c r="E38" s="663"/>
      <c r="F38" s="663"/>
      <c r="G38" s="663"/>
      <c r="H38" s="663"/>
      <c r="I38" s="664" t="s">
        <v>1060</v>
      </c>
      <c r="J38" s="664" t="s">
        <v>1061</v>
      </c>
      <c r="K38" s="664"/>
      <c r="L38" s="664" t="s">
        <v>1062</v>
      </c>
      <c r="M38" s="664"/>
      <c r="N38" s="665" t="s">
        <v>1063</v>
      </c>
      <c r="O38" s="665"/>
      <c r="P38" s="446"/>
      <c r="Q38" s="446"/>
      <c r="R38" s="446"/>
    </row>
    <row r="39" spans="1:18" s="369" customFormat="1" ht="24.75" hidden="1" outlineLevel="1" thickBot="1">
      <c r="A39" s="486"/>
      <c r="B39" s="489" t="s">
        <v>104</v>
      </c>
      <c r="C39" s="490" t="s">
        <v>1064</v>
      </c>
      <c r="D39" s="666" t="s">
        <v>1065</v>
      </c>
      <c r="E39" s="666"/>
      <c r="F39" s="666"/>
      <c r="G39" s="666"/>
      <c r="H39" s="666"/>
      <c r="I39" s="664"/>
      <c r="J39" s="664"/>
      <c r="K39" s="664"/>
      <c r="L39" s="664"/>
      <c r="M39" s="664"/>
      <c r="N39" s="665"/>
      <c r="O39" s="665"/>
      <c r="P39" s="446"/>
      <c r="Q39" s="446"/>
      <c r="R39" s="446"/>
    </row>
    <row r="40" spans="1:18" s="369" customFormat="1" hidden="1" outlineLevel="1">
      <c r="A40" s="486"/>
      <c r="B40" s="656" t="s">
        <v>1066</v>
      </c>
      <c r="C40" s="657"/>
      <c r="D40" s="657"/>
      <c r="E40" s="657"/>
      <c r="F40" s="657"/>
      <c r="G40" s="657"/>
      <c r="H40" s="657"/>
      <c r="I40" s="516">
        <v>6485.47</v>
      </c>
      <c r="J40" s="658">
        <v>0</v>
      </c>
      <c r="K40" s="658"/>
      <c r="L40" s="658">
        <v>0</v>
      </c>
      <c r="M40" s="658"/>
      <c r="N40" s="658">
        <v>6485.47</v>
      </c>
      <c r="O40" s="658"/>
      <c r="P40" s="446"/>
      <c r="Q40" s="446"/>
      <c r="R40" s="446"/>
    </row>
    <row r="41" spans="1:18" s="369" customFormat="1" hidden="1" outlineLevel="1">
      <c r="A41" s="486"/>
      <c r="B41" s="491">
        <v>1987</v>
      </c>
      <c r="C41" s="492" t="s">
        <v>1067</v>
      </c>
      <c r="D41" s="659" t="s">
        <v>1068</v>
      </c>
      <c r="E41" s="659"/>
      <c r="F41" s="659"/>
      <c r="G41" s="659"/>
      <c r="H41" s="659"/>
      <c r="I41" s="493">
        <v>2915.17</v>
      </c>
      <c r="J41" s="660">
        <v>0</v>
      </c>
      <c r="K41" s="660"/>
      <c r="L41" s="660">
        <v>0</v>
      </c>
      <c r="M41" s="660"/>
      <c r="N41" s="660">
        <v>2915.17</v>
      </c>
      <c r="O41" s="660"/>
      <c r="P41" s="446"/>
      <c r="Q41" s="446"/>
      <c r="R41" s="446"/>
    </row>
    <row r="42" spans="1:18" s="369" customFormat="1" hidden="1" outlineLevel="1">
      <c r="A42" s="486"/>
      <c r="B42" s="491">
        <v>2316</v>
      </c>
      <c r="C42" s="492" t="s">
        <v>1069</v>
      </c>
      <c r="D42" s="659" t="s">
        <v>1070</v>
      </c>
      <c r="E42" s="659"/>
      <c r="F42" s="659"/>
      <c r="G42" s="659"/>
      <c r="H42" s="659"/>
      <c r="I42" s="493">
        <v>959.4</v>
      </c>
      <c r="J42" s="660">
        <v>0</v>
      </c>
      <c r="K42" s="660"/>
      <c r="L42" s="660">
        <v>0</v>
      </c>
      <c r="M42" s="660"/>
      <c r="N42" s="660">
        <v>959.4</v>
      </c>
      <c r="O42" s="660"/>
      <c r="P42" s="446"/>
      <c r="Q42" s="446"/>
      <c r="R42" s="446"/>
    </row>
    <row r="43" spans="1:18" s="369" customFormat="1" hidden="1" outlineLevel="1">
      <c r="A43" s="486"/>
      <c r="B43" s="491">
        <v>2317</v>
      </c>
      <c r="C43" s="492" t="s">
        <v>1071</v>
      </c>
      <c r="D43" s="659" t="s">
        <v>1070</v>
      </c>
      <c r="E43" s="659"/>
      <c r="F43" s="659"/>
      <c r="G43" s="659"/>
      <c r="H43" s="659"/>
      <c r="I43" s="493">
        <v>959.4</v>
      </c>
      <c r="J43" s="660">
        <v>0</v>
      </c>
      <c r="K43" s="660"/>
      <c r="L43" s="660">
        <v>0</v>
      </c>
      <c r="M43" s="660"/>
      <c r="N43" s="660">
        <v>959.4</v>
      </c>
      <c r="O43" s="660"/>
      <c r="P43" s="446"/>
      <c r="Q43" s="446"/>
      <c r="R43" s="446"/>
    </row>
    <row r="44" spans="1:18" s="369" customFormat="1" hidden="1" outlineLevel="1">
      <c r="A44" s="486"/>
      <c r="B44" s="491">
        <v>2641</v>
      </c>
      <c r="C44" s="492" t="s">
        <v>1072</v>
      </c>
      <c r="D44" s="659" t="s">
        <v>1073</v>
      </c>
      <c r="E44" s="659"/>
      <c r="F44" s="659"/>
      <c r="G44" s="659"/>
      <c r="H44" s="659"/>
      <c r="I44" s="493">
        <v>676.5</v>
      </c>
      <c r="J44" s="660">
        <v>0</v>
      </c>
      <c r="K44" s="660"/>
      <c r="L44" s="660">
        <v>0</v>
      </c>
      <c r="M44" s="660"/>
      <c r="N44" s="660">
        <v>676.5</v>
      </c>
      <c r="O44" s="660"/>
      <c r="P44" s="446"/>
      <c r="Q44" s="446"/>
      <c r="R44" s="446"/>
    </row>
    <row r="45" spans="1:18" hidden="1" outlineLevel="1">
      <c r="A45" s="486"/>
      <c r="B45" s="491">
        <v>2968</v>
      </c>
      <c r="C45" s="492" t="s">
        <v>1074</v>
      </c>
      <c r="D45" s="659" t="s">
        <v>1075</v>
      </c>
      <c r="E45" s="659"/>
      <c r="F45" s="659"/>
      <c r="G45" s="659"/>
      <c r="H45" s="659"/>
      <c r="I45" s="493">
        <v>975</v>
      </c>
      <c r="J45" s="660">
        <v>0</v>
      </c>
      <c r="K45" s="660"/>
      <c r="L45" s="660">
        <v>0</v>
      </c>
      <c r="M45" s="660"/>
      <c r="N45" s="660">
        <v>975</v>
      </c>
      <c r="O45" s="660"/>
      <c r="P45" s="445"/>
      <c r="Q45" s="445"/>
      <c r="R45" s="445"/>
    </row>
    <row r="46" spans="1:18" hidden="1" outlineLevel="1">
      <c r="A46" s="486"/>
      <c r="B46" s="657" t="s">
        <v>1076</v>
      </c>
      <c r="C46" s="657"/>
      <c r="D46" s="657"/>
      <c r="E46" s="657"/>
      <c r="F46" s="657"/>
      <c r="G46" s="657"/>
      <c r="H46" s="657"/>
      <c r="I46" s="516">
        <v>23024.400000000001</v>
      </c>
      <c r="J46" s="667">
        <v>0</v>
      </c>
      <c r="K46" s="668"/>
      <c r="L46" s="667">
        <v>0</v>
      </c>
      <c r="M46" s="668"/>
      <c r="N46" s="667">
        <v>23024.400000000001</v>
      </c>
      <c r="O46" s="668"/>
      <c r="P46" s="445"/>
      <c r="Q46" s="445"/>
      <c r="R46" s="445"/>
    </row>
    <row r="47" spans="1:18" hidden="1" outlineLevel="1">
      <c r="A47" s="445"/>
      <c r="B47" s="491">
        <v>1896</v>
      </c>
      <c r="C47" s="492" t="s">
        <v>1077</v>
      </c>
      <c r="D47" s="659" t="s">
        <v>1078</v>
      </c>
      <c r="E47" s="659"/>
      <c r="F47" s="659"/>
      <c r="G47" s="659"/>
      <c r="H47" s="659"/>
      <c r="I47" s="520">
        <v>2488.4</v>
      </c>
      <c r="J47" s="660">
        <v>0</v>
      </c>
      <c r="K47" s="660"/>
      <c r="L47" s="660">
        <v>0</v>
      </c>
      <c r="M47" s="660"/>
      <c r="N47" s="669">
        <v>2488.4</v>
      </c>
      <c r="O47" s="669"/>
      <c r="P47" s="445"/>
      <c r="Q47" s="445"/>
      <c r="R47" s="445"/>
    </row>
    <row r="48" spans="1:18" hidden="1" outlineLevel="1">
      <c r="A48" s="445"/>
      <c r="B48" s="491">
        <v>1897</v>
      </c>
      <c r="C48" s="492" t="s">
        <v>1079</v>
      </c>
      <c r="D48" s="659" t="s">
        <v>1080</v>
      </c>
      <c r="E48" s="659"/>
      <c r="F48" s="659"/>
      <c r="G48" s="659"/>
      <c r="H48" s="659"/>
      <c r="I48" s="520">
        <v>524</v>
      </c>
      <c r="J48" s="660">
        <v>0</v>
      </c>
      <c r="K48" s="660"/>
      <c r="L48" s="660">
        <v>0</v>
      </c>
      <c r="M48" s="660"/>
      <c r="N48" s="669">
        <v>524</v>
      </c>
      <c r="O48" s="669"/>
      <c r="P48" s="445"/>
      <c r="Q48" s="445"/>
      <c r="R48" s="445"/>
    </row>
    <row r="49" spans="1:18" hidden="1" outlineLevel="1">
      <c r="A49" s="445"/>
      <c r="B49" s="491">
        <v>1910</v>
      </c>
      <c r="C49" s="492" t="s">
        <v>1081</v>
      </c>
      <c r="D49" s="659" t="s">
        <v>1082</v>
      </c>
      <c r="E49" s="659"/>
      <c r="F49" s="659"/>
      <c r="G49" s="659"/>
      <c r="H49" s="659"/>
      <c r="I49" s="520">
        <v>3538</v>
      </c>
      <c r="J49" s="660">
        <v>0</v>
      </c>
      <c r="K49" s="660"/>
      <c r="L49" s="660">
        <v>0</v>
      </c>
      <c r="M49" s="660"/>
      <c r="N49" s="669">
        <v>3538</v>
      </c>
      <c r="O49" s="669"/>
      <c r="P49" s="445"/>
      <c r="Q49" s="445"/>
      <c r="R49" s="445"/>
    </row>
    <row r="50" spans="1:18" hidden="1" outlineLevel="1">
      <c r="A50" s="445"/>
      <c r="B50" s="491">
        <v>1912</v>
      </c>
      <c r="C50" s="492" t="s">
        <v>1083</v>
      </c>
      <c r="D50" s="659" t="s">
        <v>1084</v>
      </c>
      <c r="E50" s="659"/>
      <c r="F50" s="659"/>
      <c r="G50" s="659"/>
      <c r="H50" s="659"/>
      <c r="I50" s="493">
        <v>750</v>
      </c>
      <c r="J50" s="660">
        <v>0</v>
      </c>
      <c r="K50" s="660"/>
      <c r="L50" s="660">
        <v>0</v>
      </c>
      <c r="M50" s="660"/>
      <c r="N50" s="669">
        <v>750</v>
      </c>
      <c r="O50" s="669"/>
      <c r="P50" s="445"/>
      <c r="Q50" s="445"/>
      <c r="R50" s="445"/>
    </row>
    <row r="51" spans="1:18" hidden="1" outlineLevel="1">
      <c r="A51" s="445"/>
      <c r="B51" s="491">
        <v>1952</v>
      </c>
      <c r="C51" s="492" t="s">
        <v>1085</v>
      </c>
      <c r="D51" s="659" t="s">
        <v>1086</v>
      </c>
      <c r="E51" s="659"/>
      <c r="F51" s="659"/>
      <c r="G51" s="659"/>
      <c r="H51" s="659"/>
      <c r="I51" s="493">
        <v>9943</v>
      </c>
      <c r="J51" s="660">
        <v>0</v>
      </c>
      <c r="K51" s="660"/>
      <c r="L51" s="660">
        <v>0</v>
      </c>
      <c r="M51" s="660"/>
      <c r="N51" s="669">
        <v>9943</v>
      </c>
      <c r="O51" s="669"/>
      <c r="P51" s="445"/>
      <c r="Q51" s="445"/>
      <c r="R51" s="445"/>
    </row>
    <row r="52" spans="1:18" hidden="1" outlineLevel="1">
      <c r="A52" s="445"/>
      <c r="B52" s="491">
        <v>2216</v>
      </c>
      <c r="C52" s="492" t="s">
        <v>1087</v>
      </c>
      <c r="D52" s="659" t="s">
        <v>1078</v>
      </c>
      <c r="E52" s="659"/>
      <c r="F52" s="659"/>
      <c r="G52" s="659"/>
      <c r="H52" s="659"/>
      <c r="I52" s="493">
        <v>0</v>
      </c>
      <c r="J52" s="660">
        <v>0</v>
      </c>
      <c r="K52" s="660"/>
      <c r="L52" s="660">
        <v>0</v>
      </c>
      <c r="M52" s="660"/>
      <c r="N52" s="669">
        <v>0</v>
      </c>
      <c r="O52" s="669"/>
      <c r="P52" s="445"/>
      <c r="Q52" s="445"/>
      <c r="R52" s="445"/>
    </row>
    <row r="53" spans="1:18" hidden="1" outlineLevel="1">
      <c r="A53" s="445"/>
      <c r="B53" s="491">
        <v>2217</v>
      </c>
      <c r="C53" s="492" t="s">
        <v>1088</v>
      </c>
      <c r="D53" s="659" t="s">
        <v>1078</v>
      </c>
      <c r="E53" s="659"/>
      <c r="F53" s="659"/>
      <c r="G53" s="659"/>
      <c r="H53" s="659"/>
      <c r="I53" s="493">
        <v>0</v>
      </c>
      <c r="J53" s="660">
        <v>0</v>
      </c>
      <c r="K53" s="660"/>
      <c r="L53" s="660">
        <v>0</v>
      </c>
      <c r="M53" s="660"/>
      <c r="N53" s="669">
        <v>0</v>
      </c>
      <c r="O53" s="669"/>
      <c r="P53" s="445"/>
      <c r="Q53" s="445"/>
      <c r="R53" s="445"/>
    </row>
    <row r="54" spans="1:18" hidden="1" outlineLevel="1">
      <c r="A54" s="445"/>
      <c r="B54" s="491">
        <v>2318</v>
      </c>
      <c r="C54" s="492" t="s">
        <v>1089</v>
      </c>
      <c r="D54" s="659" t="s">
        <v>1090</v>
      </c>
      <c r="E54" s="659"/>
      <c r="F54" s="659"/>
      <c r="G54" s="659"/>
      <c r="H54" s="659"/>
      <c r="I54" s="520">
        <v>2829</v>
      </c>
      <c r="J54" s="660">
        <v>0</v>
      </c>
      <c r="K54" s="660"/>
      <c r="L54" s="660">
        <v>0</v>
      </c>
      <c r="M54" s="660"/>
      <c r="N54" s="669">
        <v>2829</v>
      </c>
      <c r="O54" s="669"/>
      <c r="P54" s="445"/>
      <c r="Q54" s="445"/>
      <c r="R54" s="445"/>
    </row>
    <row r="55" spans="1:18" hidden="1" outlineLevel="1">
      <c r="A55" s="445"/>
      <c r="B55" s="491">
        <v>2319</v>
      </c>
      <c r="C55" s="492" t="s">
        <v>1091</v>
      </c>
      <c r="D55" s="659" t="s">
        <v>1092</v>
      </c>
      <c r="E55" s="659"/>
      <c r="F55" s="659"/>
      <c r="G55" s="659"/>
      <c r="H55" s="659"/>
      <c r="I55" s="493">
        <v>2952</v>
      </c>
      <c r="J55" s="660">
        <v>0</v>
      </c>
      <c r="K55" s="660"/>
      <c r="L55" s="660">
        <v>0</v>
      </c>
      <c r="M55" s="660"/>
      <c r="N55" s="660">
        <v>2952</v>
      </c>
      <c r="O55" s="660"/>
      <c r="P55" s="445"/>
      <c r="Q55" s="445"/>
      <c r="R55" s="445"/>
    </row>
    <row r="56" spans="1:18" hidden="1" outlineLevel="1">
      <c r="A56" s="445"/>
      <c r="B56" s="445"/>
      <c r="C56" s="445"/>
      <c r="E56" s="445"/>
      <c r="F56" s="445"/>
      <c r="G56" s="445"/>
      <c r="H56" s="445"/>
      <c r="I56" s="445"/>
      <c r="J56" s="445"/>
      <c r="K56" s="445"/>
      <c r="L56" s="445"/>
      <c r="M56" s="445"/>
      <c r="N56" s="445"/>
      <c r="O56" s="445"/>
      <c r="P56" s="445"/>
      <c r="Q56" s="445"/>
      <c r="R56" s="445"/>
    </row>
    <row r="57" spans="1:18" hidden="1" outlineLevel="1">
      <c r="A57" s="445"/>
      <c r="B57" s="445"/>
      <c r="C57" s="445"/>
      <c r="E57" s="445"/>
      <c r="F57" s="445"/>
      <c r="G57" s="445"/>
      <c r="H57" s="445"/>
      <c r="I57" s="445"/>
      <c r="J57" s="445"/>
      <c r="K57" s="445"/>
      <c r="L57" s="445"/>
      <c r="M57" s="445"/>
      <c r="N57" s="445"/>
      <c r="O57" s="445"/>
      <c r="P57" s="445"/>
      <c r="Q57" s="445"/>
      <c r="R57" s="445"/>
    </row>
    <row r="58" spans="1:18" hidden="1" outlineLevel="1">
      <c r="A58" s="445"/>
      <c r="B58" s="657" t="s">
        <v>1093</v>
      </c>
      <c r="C58" s="657"/>
      <c r="D58" s="657"/>
      <c r="E58" s="657"/>
      <c r="F58" s="657"/>
      <c r="G58" s="657"/>
      <c r="H58" s="657"/>
      <c r="I58" s="516">
        <v>23072</v>
      </c>
      <c r="J58" s="658">
        <v>0</v>
      </c>
      <c r="K58" s="658"/>
      <c r="L58" s="658">
        <v>0</v>
      </c>
      <c r="M58" s="658"/>
      <c r="N58" s="658">
        <v>23072</v>
      </c>
      <c r="O58" s="658"/>
      <c r="P58" s="445"/>
      <c r="Q58" s="445"/>
      <c r="R58" s="445"/>
    </row>
    <row r="59" spans="1:18" hidden="1" outlineLevel="1">
      <c r="A59" s="445"/>
      <c r="B59" s="494">
        <v>1038</v>
      </c>
      <c r="C59" s="495" t="s">
        <v>1094</v>
      </c>
      <c r="D59" s="670" t="s">
        <v>1095</v>
      </c>
      <c r="E59" s="670"/>
      <c r="F59" s="670"/>
      <c r="G59" s="670"/>
      <c r="H59" s="670"/>
      <c r="I59" s="496">
        <v>4450</v>
      </c>
      <c r="J59" s="669">
        <v>0</v>
      </c>
      <c r="K59" s="669"/>
      <c r="L59" s="669">
        <v>0</v>
      </c>
      <c r="M59" s="669"/>
      <c r="N59" s="669">
        <v>4450</v>
      </c>
      <c r="O59" s="669"/>
      <c r="P59" s="445"/>
      <c r="Q59" s="445"/>
      <c r="R59" s="445"/>
    </row>
    <row r="60" spans="1:18" hidden="1" outlineLevel="1">
      <c r="A60" s="445"/>
      <c r="B60" s="494">
        <v>1911</v>
      </c>
      <c r="C60" s="495" t="s">
        <v>1096</v>
      </c>
      <c r="D60" s="670" t="s">
        <v>1097</v>
      </c>
      <c r="E60" s="670"/>
      <c r="F60" s="670"/>
      <c r="G60" s="670"/>
      <c r="H60" s="670"/>
      <c r="I60" s="496">
        <v>1890</v>
      </c>
      <c r="J60" s="669">
        <v>0</v>
      </c>
      <c r="K60" s="669"/>
      <c r="L60" s="669">
        <v>0</v>
      </c>
      <c r="M60" s="669"/>
      <c r="N60" s="669">
        <v>1890</v>
      </c>
      <c r="O60" s="669"/>
      <c r="P60" s="445"/>
      <c r="Q60" s="445"/>
      <c r="R60" s="445"/>
    </row>
    <row r="61" spans="1:18" hidden="1" outlineLevel="1">
      <c r="A61" s="445"/>
      <c r="B61" s="494">
        <v>1953</v>
      </c>
      <c r="C61" s="495" t="s">
        <v>1098</v>
      </c>
      <c r="D61" s="671" t="s">
        <v>1099</v>
      </c>
      <c r="E61" s="670"/>
      <c r="F61" s="670"/>
      <c r="G61" s="670"/>
      <c r="H61" s="670"/>
      <c r="I61" s="496">
        <v>16732</v>
      </c>
      <c r="J61" s="669">
        <v>0</v>
      </c>
      <c r="K61" s="669"/>
      <c r="L61" s="669">
        <v>0</v>
      </c>
      <c r="M61" s="669"/>
      <c r="N61" s="669">
        <v>16732</v>
      </c>
      <c r="O61" s="669"/>
      <c r="P61" s="445"/>
      <c r="Q61" s="445"/>
      <c r="R61" s="445"/>
    </row>
    <row r="62" spans="1:18" hidden="1" outlineLevel="1">
      <c r="A62" s="445"/>
      <c r="B62" s="657" t="s">
        <v>1100</v>
      </c>
      <c r="C62" s="657"/>
      <c r="D62" s="657"/>
      <c r="E62" s="657"/>
      <c r="F62" s="657"/>
      <c r="G62" s="657"/>
      <c r="H62" s="657"/>
      <c r="I62" s="516">
        <v>155471</v>
      </c>
      <c r="J62" s="658">
        <v>0</v>
      </c>
      <c r="K62" s="658"/>
      <c r="L62" s="658">
        <v>0</v>
      </c>
      <c r="M62" s="658"/>
      <c r="N62" s="658">
        <v>155471</v>
      </c>
      <c r="O62" s="658"/>
      <c r="P62" s="445"/>
      <c r="Q62" s="445"/>
      <c r="R62" s="445"/>
    </row>
    <row r="63" spans="1:18" hidden="1" outlineLevel="1">
      <c r="A63" s="445"/>
      <c r="B63" s="491">
        <v>1960</v>
      </c>
      <c r="C63" s="492" t="s">
        <v>1101</v>
      </c>
      <c r="D63" s="659" t="s">
        <v>1102</v>
      </c>
      <c r="E63" s="659"/>
      <c r="F63" s="659"/>
      <c r="G63" s="659"/>
      <c r="H63" s="659"/>
      <c r="I63" s="497">
        <v>45000</v>
      </c>
      <c r="J63" s="660">
        <v>0</v>
      </c>
      <c r="K63" s="660"/>
      <c r="L63" s="660">
        <v>0</v>
      </c>
      <c r="M63" s="660"/>
      <c r="N63" s="660">
        <v>45000</v>
      </c>
      <c r="O63" s="660"/>
      <c r="P63" s="445"/>
      <c r="Q63" s="445"/>
      <c r="R63" s="445"/>
    </row>
    <row r="64" spans="1:18" hidden="1" outlineLevel="1">
      <c r="A64" s="445"/>
      <c r="B64" s="491">
        <v>1961</v>
      </c>
      <c r="C64" s="492" t="s">
        <v>1103</v>
      </c>
      <c r="D64" s="659" t="s">
        <v>1104</v>
      </c>
      <c r="E64" s="659"/>
      <c r="F64" s="659"/>
      <c r="G64" s="659"/>
      <c r="H64" s="659"/>
      <c r="I64" s="497">
        <v>110471</v>
      </c>
      <c r="J64" s="660">
        <v>0</v>
      </c>
      <c r="K64" s="660"/>
      <c r="L64" s="660">
        <v>0</v>
      </c>
      <c r="M64" s="660"/>
      <c r="N64" s="660">
        <v>110471</v>
      </c>
      <c r="O64" s="660"/>
      <c r="P64" s="445"/>
      <c r="Q64" s="445"/>
      <c r="R64" s="445"/>
    </row>
    <row r="65" spans="1:18" hidden="1" outlineLevel="1">
      <c r="A65" s="445"/>
      <c r="B65" s="657" t="s">
        <v>1105</v>
      </c>
      <c r="C65" s="657"/>
      <c r="D65" s="657"/>
      <c r="E65" s="657"/>
      <c r="F65" s="657"/>
      <c r="G65" s="657"/>
      <c r="H65" s="657"/>
      <c r="I65" s="516">
        <v>33309.72</v>
      </c>
      <c r="J65" s="658">
        <v>0</v>
      </c>
      <c r="K65" s="658"/>
      <c r="L65" s="658">
        <v>0</v>
      </c>
      <c r="M65" s="658"/>
      <c r="N65" s="658">
        <v>33309.72</v>
      </c>
      <c r="O65" s="658"/>
      <c r="P65" s="445"/>
      <c r="Q65" s="445"/>
      <c r="R65" s="445"/>
    </row>
    <row r="66" spans="1:18" hidden="1" outlineLevel="1">
      <c r="A66" s="445"/>
      <c r="B66" s="491">
        <v>929</v>
      </c>
      <c r="C66" s="492" t="s">
        <v>1106</v>
      </c>
      <c r="D66" s="672" t="s">
        <v>1107</v>
      </c>
      <c r="E66" s="672"/>
      <c r="F66" s="672"/>
      <c r="G66" s="672"/>
      <c r="H66" s="672"/>
      <c r="I66" s="497">
        <v>5490</v>
      </c>
      <c r="J66" s="660">
        <v>0</v>
      </c>
      <c r="K66" s="660"/>
      <c r="L66" s="660">
        <v>0</v>
      </c>
      <c r="M66" s="660"/>
      <c r="N66" s="660">
        <v>5490</v>
      </c>
      <c r="O66" s="660"/>
      <c r="P66" s="445"/>
      <c r="Q66" s="445"/>
      <c r="R66" s="445"/>
    </row>
    <row r="67" spans="1:18" hidden="1" outlineLevel="1">
      <c r="A67" s="445"/>
      <c r="B67" s="491">
        <v>1025</v>
      </c>
      <c r="C67" s="492" t="s">
        <v>1108</v>
      </c>
      <c r="D67" s="672" t="s">
        <v>1109</v>
      </c>
      <c r="E67" s="672"/>
      <c r="F67" s="672"/>
      <c r="G67" s="672"/>
      <c r="H67" s="672"/>
      <c r="I67" s="497">
        <v>4697</v>
      </c>
      <c r="J67" s="660">
        <v>0</v>
      </c>
      <c r="K67" s="660"/>
      <c r="L67" s="660">
        <v>0</v>
      </c>
      <c r="M67" s="660"/>
      <c r="N67" s="660">
        <v>4697</v>
      </c>
      <c r="O67" s="660"/>
      <c r="P67" s="445"/>
      <c r="Q67" s="445"/>
      <c r="R67" s="445"/>
    </row>
    <row r="68" spans="1:18" hidden="1" outlineLevel="1">
      <c r="A68" s="445"/>
      <c r="B68" s="491">
        <v>1026</v>
      </c>
      <c r="C68" s="492" t="s">
        <v>1110</v>
      </c>
      <c r="D68" s="672" t="s">
        <v>1109</v>
      </c>
      <c r="E68" s="672"/>
      <c r="F68" s="672"/>
      <c r="G68" s="672"/>
      <c r="H68" s="672"/>
      <c r="I68" s="497">
        <v>5429</v>
      </c>
      <c r="J68" s="660">
        <v>0</v>
      </c>
      <c r="K68" s="660"/>
      <c r="L68" s="660">
        <v>0</v>
      </c>
      <c r="M68" s="660"/>
      <c r="N68" s="660">
        <v>5429</v>
      </c>
      <c r="O68" s="660"/>
      <c r="P68" s="445"/>
      <c r="Q68" s="445"/>
      <c r="R68" s="445"/>
    </row>
    <row r="69" spans="1:18" hidden="1" outlineLevel="1">
      <c r="A69" s="445"/>
      <c r="B69" s="491">
        <v>1039</v>
      </c>
      <c r="C69" s="492" t="s">
        <v>1111</v>
      </c>
      <c r="D69" s="672" t="s">
        <v>1112</v>
      </c>
      <c r="E69" s="672"/>
      <c r="F69" s="672"/>
      <c r="G69" s="672"/>
      <c r="H69" s="672"/>
      <c r="I69" s="497">
        <v>4200</v>
      </c>
      <c r="J69" s="660">
        <v>0</v>
      </c>
      <c r="K69" s="660"/>
      <c r="L69" s="660">
        <v>0</v>
      </c>
      <c r="M69" s="660"/>
      <c r="N69" s="660">
        <v>4200</v>
      </c>
      <c r="O69" s="660"/>
      <c r="P69" s="445"/>
      <c r="Q69" s="445"/>
      <c r="R69" s="445"/>
    </row>
    <row r="70" spans="1:18" hidden="1" outlineLevel="1">
      <c r="A70" s="445"/>
      <c r="B70" s="491">
        <v>1078</v>
      </c>
      <c r="C70" s="492" t="s">
        <v>1113</v>
      </c>
      <c r="D70" s="672" t="s">
        <v>1114</v>
      </c>
      <c r="E70" s="672"/>
      <c r="F70" s="672"/>
      <c r="G70" s="672"/>
      <c r="H70" s="672"/>
      <c r="I70" s="497">
        <v>5721</v>
      </c>
      <c r="J70" s="660">
        <v>0</v>
      </c>
      <c r="K70" s="660"/>
      <c r="L70" s="660">
        <v>0</v>
      </c>
      <c r="M70" s="660"/>
      <c r="N70" s="660">
        <v>5721</v>
      </c>
      <c r="O70" s="660"/>
      <c r="P70" s="445"/>
      <c r="Q70" s="445"/>
      <c r="R70" s="445"/>
    </row>
    <row r="71" spans="1:18" hidden="1" outlineLevel="1">
      <c r="A71" s="445"/>
      <c r="B71" s="491">
        <v>1159</v>
      </c>
      <c r="C71" s="492" t="s">
        <v>1115</v>
      </c>
      <c r="D71" s="672" t="s">
        <v>1116</v>
      </c>
      <c r="E71" s="672"/>
      <c r="F71" s="672"/>
      <c r="G71" s="672"/>
      <c r="H71" s="672"/>
      <c r="I71" s="497">
        <v>3758</v>
      </c>
      <c r="J71" s="660">
        <v>0</v>
      </c>
      <c r="K71" s="660"/>
      <c r="L71" s="660">
        <v>0</v>
      </c>
      <c r="M71" s="660"/>
      <c r="N71" s="660">
        <v>3758</v>
      </c>
      <c r="O71" s="660"/>
      <c r="P71" s="445"/>
      <c r="Q71" s="445"/>
      <c r="R71" s="445"/>
    </row>
    <row r="72" spans="1:18" hidden="1" outlineLevel="1">
      <c r="A72" s="445"/>
      <c r="B72" s="491">
        <v>2008</v>
      </c>
      <c r="C72" s="492" t="s">
        <v>1117</v>
      </c>
      <c r="D72" s="672" t="s">
        <v>1118</v>
      </c>
      <c r="E72" s="672"/>
      <c r="F72" s="672"/>
      <c r="G72" s="672"/>
      <c r="H72" s="672"/>
      <c r="I72" s="497">
        <v>4014.72</v>
      </c>
      <c r="J72" s="660">
        <v>0</v>
      </c>
      <c r="K72" s="660"/>
      <c r="L72" s="660">
        <v>0</v>
      </c>
      <c r="M72" s="660"/>
      <c r="N72" s="660">
        <v>4014.72</v>
      </c>
      <c r="O72" s="660"/>
      <c r="P72" s="445"/>
      <c r="Q72" s="445"/>
      <c r="R72" s="445"/>
    </row>
    <row r="73" spans="1:18" hidden="1" outlineLevel="1">
      <c r="A73" s="445"/>
      <c r="B73" s="498"/>
      <c r="C73" s="499"/>
      <c r="D73" s="579"/>
      <c r="E73" s="500"/>
      <c r="F73" s="500"/>
      <c r="G73" s="500"/>
      <c r="H73" s="500"/>
      <c r="I73" s="501"/>
      <c r="J73" s="501"/>
      <c r="K73" s="501"/>
      <c r="L73" s="501"/>
      <c r="M73" s="501"/>
      <c r="N73" s="501"/>
      <c r="O73" s="501"/>
      <c r="P73" s="445"/>
      <c r="Q73" s="445"/>
      <c r="R73" s="445"/>
    </row>
    <row r="74" spans="1:18" hidden="1" outlineLevel="1">
      <c r="A74" s="445"/>
      <c r="B74" s="486"/>
      <c r="C74" s="486"/>
      <c r="E74" s="486"/>
      <c r="F74" s="486"/>
      <c r="G74" s="486"/>
      <c r="H74" s="486"/>
      <c r="I74" s="487"/>
      <c r="J74" s="487"/>
      <c r="K74" s="487"/>
      <c r="L74" s="487"/>
      <c r="M74" s="487"/>
      <c r="N74" s="487"/>
      <c r="O74" s="487"/>
      <c r="P74" s="445"/>
      <c r="Q74" s="445"/>
      <c r="R74" s="445"/>
    </row>
    <row r="75" spans="1:18" hidden="1" outlineLevel="1">
      <c r="A75" s="445"/>
      <c r="B75" s="673" t="s">
        <v>1119</v>
      </c>
      <c r="C75" s="674"/>
      <c r="D75" s="674"/>
      <c r="E75" s="662"/>
      <c r="F75" s="662"/>
      <c r="G75" s="662"/>
      <c r="H75" s="662"/>
      <c r="I75" s="662"/>
      <c r="J75" s="662"/>
      <c r="K75" s="662"/>
      <c r="L75" s="662"/>
      <c r="M75" s="662"/>
      <c r="N75" s="662"/>
      <c r="O75" s="662"/>
      <c r="P75" s="445"/>
      <c r="Q75" s="445"/>
      <c r="R75" s="445"/>
    </row>
    <row r="76" spans="1:18" hidden="1" outlineLevel="1">
      <c r="A76" s="445"/>
      <c r="B76" s="673" t="s">
        <v>1120</v>
      </c>
      <c r="C76" s="674"/>
      <c r="D76" s="674"/>
      <c r="E76" s="662"/>
      <c r="F76" s="662"/>
      <c r="G76" s="662"/>
      <c r="H76" s="662"/>
      <c r="I76" s="662"/>
      <c r="J76" s="662"/>
      <c r="K76" s="662"/>
      <c r="L76" s="662"/>
      <c r="M76" s="662"/>
      <c r="N76" s="662"/>
      <c r="O76" s="662"/>
      <c r="P76" s="445"/>
      <c r="Q76" s="445"/>
      <c r="R76" s="445"/>
    </row>
    <row r="77" spans="1:18" hidden="1" outlineLevel="1">
      <c r="A77" s="445"/>
      <c r="B77" s="674" t="s">
        <v>1121</v>
      </c>
      <c r="C77" s="674"/>
      <c r="D77" s="674"/>
      <c r="E77" s="662"/>
      <c r="F77" s="662"/>
      <c r="G77" s="662"/>
      <c r="H77" s="662"/>
      <c r="I77" s="662"/>
      <c r="J77" s="662"/>
      <c r="K77" s="662"/>
      <c r="L77" s="662"/>
      <c r="M77" s="662"/>
      <c r="N77" s="662"/>
      <c r="O77" s="662"/>
      <c r="P77" s="445"/>
      <c r="Q77" s="445"/>
      <c r="R77" s="445"/>
    </row>
    <row r="78" spans="1:18" hidden="1" outlineLevel="1">
      <c r="A78" s="445"/>
      <c r="B78" s="680" t="s">
        <v>1122</v>
      </c>
      <c r="C78" s="661"/>
      <c r="D78" s="661"/>
      <c r="E78" s="661"/>
      <c r="F78" s="661"/>
      <c r="G78" s="661"/>
      <c r="H78" s="661"/>
      <c r="I78" s="661"/>
      <c r="J78" s="661"/>
      <c r="K78" s="661"/>
      <c r="L78" s="661"/>
      <c r="M78" s="661"/>
      <c r="N78" s="661"/>
      <c r="O78" s="486"/>
      <c r="P78" s="445"/>
      <c r="Q78" s="445"/>
      <c r="R78" s="445"/>
    </row>
    <row r="79" spans="1:18" ht="15.75" hidden="1" outlineLevel="1" thickBot="1">
      <c r="A79" s="445"/>
      <c r="B79" s="502"/>
      <c r="C79" s="503"/>
      <c r="D79" s="580"/>
      <c r="E79" s="503"/>
      <c r="F79" s="503"/>
      <c r="G79" s="503"/>
      <c r="H79" s="503"/>
      <c r="I79" s="503"/>
      <c r="J79" s="503"/>
      <c r="K79" s="503"/>
      <c r="L79" s="503"/>
      <c r="M79" s="503"/>
      <c r="N79" s="503"/>
      <c r="O79" s="486"/>
      <c r="P79" s="445"/>
      <c r="Q79" s="445"/>
      <c r="R79" s="445"/>
    </row>
    <row r="80" spans="1:18" ht="15.75" hidden="1" outlineLevel="1" thickBot="1">
      <c r="A80" s="445"/>
      <c r="B80" s="663" t="s">
        <v>1059</v>
      </c>
      <c r="C80" s="663"/>
      <c r="D80" s="663"/>
      <c r="E80" s="663"/>
      <c r="F80" s="663"/>
      <c r="G80" s="663"/>
      <c r="H80" s="663"/>
      <c r="I80" s="664" t="s">
        <v>1060</v>
      </c>
      <c r="J80" s="664" t="s">
        <v>1061</v>
      </c>
      <c r="K80" s="664"/>
      <c r="L80" s="664" t="s">
        <v>1062</v>
      </c>
      <c r="M80" s="664"/>
      <c r="N80" s="665" t="s">
        <v>1063</v>
      </c>
      <c r="O80" s="665"/>
      <c r="P80" s="445"/>
      <c r="Q80" s="445"/>
      <c r="R80" s="445"/>
    </row>
    <row r="81" spans="1:18" ht="24.75" hidden="1" outlineLevel="1" thickBot="1">
      <c r="A81" s="445"/>
      <c r="B81" s="489" t="s">
        <v>104</v>
      </c>
      <c r="C81" s="490" t="s">
        <v>1064</v>
      </c>
      <c r="D81" s="666" t="s">
        <v>1065</v>
      </c>
      <c r="E81" s="666"/>
      <c r="F81" s="666"/>
      <c r="G81" s="666"/>
      <c r="H81" s="666"/>
      <c r="I81" s="664"/>
      <c r="J81" s="664"/>
      <c r="K81" s="664"/>
      <c r="L81" s="664"/>
      <c r="M81" s="664"/>
      <c r="N81" s="665"/>
      <c r="O81" s="665"/>
      <c r="P81" s="445"/>
      <c r="Q81" s="445"/>
      <c r="R81" s="445"/>
    </row>
    <row r="82" spans="1:18" hidden="1" outlineLevel="1">
      <c r="A82" s="445"/>
      <c r="B82" s="657" t="s">
        <v>1123</v>
      </c>
      <c r="C82" s="657"/>
      <c r="D82" s="657"/>
      <c r="E82" s="657"/>
      <c r="F82" s="657"/>
      <c r="G82" s="657"/>
      <c r="H82" s="657"/>
      <c r="I82" s="516" t="s">
        <v>1124</v>
      </c>
      <c r="J82" s="658">
        <v>0</v>
      </c>
      <c r="K82" s="658"/>
      <c r="L82" s="658">
        <v>0</v>
      </c>
      <c r="M82" s="658"/>
      <c r="N82" s="658">
        <v>2440</v>
      </c>
      <c r="O82" s="658"/>
      <c r="P82" s="445"/>
      <c r="Q82" s="445"/>
      <c r="R82" s="445"/>
    </row>
    <row r="83" spans="1:18" hidden="1" outlineLevel="1">
      <c r="A83" s="445"/>
      <c r="B83" s="491">
        <v>2933</v>
      </c>
      <c r="C83" s="492" t="s">
        <v>1125</v>
      </c>
      <c r="D83" s="659" t="s">
        <v>1126</v>
      </c>
      <c r="E83" s="659"/>
      <c r="F83" s="659"/>
      <c r="G83" s="659"/>
      <c r="H83" s="659"/>
      <c r="I83" s="497">
        <v>2440</v>
      </c>
      <c r="J83" s="660">
        <v>0</v>
      </c>
      <c r="K83" s="660"/>
      <c r="L83" s="660">
        <v>0</v>
      </c>
      <c r="M83" s="660"/>
      <c r="N83" s="660">
        <v>2440</v>
      </c>
      <c r="O83" s="660"/>
      <c r="P83" s="445"/>
      <c r="Q83" s="445"/>
      <c r="R83" s="445"/>
    </row>
    <row r="84" spans="1:18" hidden="1" outlineLevel="1">
      <c r="A84" s="445"/>
      <c r="B84" s="675" t="s">
        <v>1076</v>
      </c>
      <c r="C84" s="676"/>
      <c r="D84" s="676"/>
      <c r="E84" s="676"/>
      <c r="F84" s="676"/>
      <c r="G84" s="676"/>
      <c r="H84" s="677"/>
      <c r="I84" s="504">
        <v>22942.2</v>
      </c>
      <c r="J84" s="504">
        <v>0</v>
      </c>
      <c r="K84" s="504">
        <v>0</v>
      </c>
      <c r="L84" s="678">
        <v>0</v>
      </c>
      <c r="M84" s="679"/>
      <c r="N84" s="678">
        <v>22942.2</v>
      </c>
      <c r="O84" s="679"/>
      <c r="P84" s="445"/>
      <c r="Q84" s="445"/>
      <c r="R84" s="445"/>
    </row>
    <row r="85" spans="1:18" hidden="1" outlineLevel="1">
      <c r="A85" s="445"/>
      <c r="B85" s="491">
        <v>2780</v>
      </c>
      <c r="C85" s="492" t="s">
        <v>1127</v>
      </c>
      <c r="D85" s="659" t="s">
        <v>1128</v>
      </c>
      <c r="E85" s="659"/>
      <c r="F85" s="659"/>
      <c r="G85" s="659"/>
      <c r="H85" s="659"/>
      <c r="I85" s="521">
        <v>2669.1</v>
      </c>
      <c r="J85" s="660">
        <v>0</v>
      </c>
      <c r="K85" s="660"/>
      <c r="L85" s="660">
        <v>0</v>
      </c>
      <c r="M85" s="660"/>
      <c r="N85" s="660">
        <v>2669.1</v>
      </c>
      <c r="O85" s="660"/>
      <c r="P85" s="445"/>
      <c r="Q85" s="445"/>
      <c r="R85" s="445"/>
    </row>
    <row r="86" spans="1:18" hidden="1" outlineLevel="1">
      <c r="A86" s="445"/>
      <c r="B86" s="491">
        <v>2781</v>
      </c>
      <c r="C86" s="492" t="s">
        <v>1129</v>
      </c>
      <c r="D86" s="659" t="s">
        <v>1128</v>
      </c>
      <c r="E86" s="659"/>
      <c r="F86" s="659"/>
      <c r="G86" s="659"/>
      <c r="H86" s="659"/>
      <c r="I86" s="521">
        <v>2669.1</v>
      </c>
      <c r="J86" s="660">
        <v>0</v>
      </c>
      <c r="K86" s="660"/>
      <c r="L86" s="660">
        <v>0</v>
      </c>
      <c r="M86" s="660"/>
      <c r="N86" s="660">
        <v>2669.1</v>
      </c>
      <c r="O86" s="660"/>
      <c r="P86" s="445"/>
      <c r="Q86" s="445"/>
      <c r="R86" s="445"/>
    </row>
    <row r="87" spans="1:18" hidden="1" outlineLevel="1">
      <c r="A87" s="445"/>
      <c r="B87" s="491">
        <v>2782</v>
      </c>
      <c r="C87" s="492" t="s">
        <v>1130</v>
      </c>
      <c r="D87" s="659" t="s">
        <v>1128</v>
      </c>
      <c r="E87" s="659"/>
      <c r="F87" s="659"/>
      <c r="G87" s="659"/>
      <c r="H87" s="659"/>
      <c r="I87" s="521">
        <v>2669.1</v>
      </c>
      <c r="J87" s="660">
        <v>0</v>
      </c>
      <c r="K87" s="660"/>
      <c r="L87" s="660">
        <v>0</v>
      </c>
      <c r="M87" s="660"/>
      <c r="N87" s="660">
        <v>2669.1</v>
      </c>
      <c r="O87" s="660"/>
      <c r="P87" s="445"/>
      <c r="Q87" s="445"/>
      <c r="R87" s="445"/>
    </row>
    <row r="88" spans="1:18" hidden="1" outlineLevel="1">
      <c r="A88" s="445"/>
      <c r="B88" s="491">
        <v>2783</v>
      </c>
      <c r="C88" s="492" t="s">
        <v>1131</v>
      </c>
      <c r="D88" s="659" t="s">
        <v>1128</v>
      </c>
      <c r="E88" s="659"/>
      <c r="F88" s="659"/>
      <c r="G88" s="659"/>
      <c r="H88" s="659"/>
      <c r="I88" s="521">
        <v>2664</v>
      </c>
      <c r="J88" s="660">
        <v>0</v>
      </c>
      <c r="K88" s="660"/>
      <c r="L88" s="660">
        <v>0</v>
      </c>
      <c r="M88" s="660"/>
      <c r="N88" s="660">
        <v>2664</v>
      </c>
      <c r="O88" s="660"/>
      <c r="P88" s="445"/>
      <c r="Q88" s="445"/>
      <c r="R88" s="445"/>
    </row>
    <row r="89" spans="1:18" hidden="1" outlineLevel="1">
      <c r="A89" s="445"/>
      <c r="B89" s="491">
        <v>2784</v>
      </c>
      <c r="C89" s="492" t="s">
        <v>1132</v>
      </c>
      <c r="D89" s="659" t="s">
        <v>1128</v>
      </c>
      <c r="E89" s="659"/>
      <c r="F89" s="659"/>
      <c r="G89" s="659"/>
      <c r="H89" s="659"/>
      <c r="I89" s="521">
        <v>2664</v>
      </c>
      <c r="J89" s="660">
        <v>0</v>
      </c>
      <c r="K89" s="660"/>
      <c r="L89" s="660">
        <v>0</v>
      </c>
      <c r="M89" s="660"/>
      <c r="N89" s="660">
        <v>2664</v>
      </c>
      <c r="O89" s="660"/>
      <c r="P89" s="445"/>
      <c r="Q89" s="445"/>
      <c r="R89" s="445"/>
    </row>
    <row r="90" spans="1:18" hidden="1" outlineLevel="1">
      <c r="A90" s="445"/>
      <c r="B90" s="491">
        <v>2785</v>
      </c>
      <c r="C90" s="492" t="s">
        <v>1133</v>
      </c>
      <c r="D90" s="659" t="s">
        <v>1134</v>
      </c>
      <c r="E90" s="659"/>
      <c r="F90" s="659"/>
      <c r="G90" s="659"/>
      <c r="H90" s="659"/>
      <c r="I90" s="497">
        <v>3444</v>
      </c>
      <c r="J90" s="660">
        <v>0</v>
      </c>
      <c r="K90" s="660"/>
      <c r="L90" s="660">
        <v>0</v>
      </c>
      <c r="M90" s="660"/>
      <c r="N90" s="660">
        <v>3444</v>
      </c>
      <c r="O90" s="660"/>
      <c r="P90" s="445"/>
      <c r="Q90" s="445"/>
      <c r="R90" s="445"/>
    </row>
    <row r="91" spans="1:18" hidden="1" outlineLevel="1">
      <c r="A91" s="445"/>
      <c r="B91" s="491">
        <v>2824</v>
      </c>
      <c r="C91" s="492" t="s">
        <v>1135</v>
      </c>
      <c r="D91" s="659" t="s">
        <v>1136</v>
      </c>
      <c r="E91" s="659"/>
      <c r="F91" s="659"/>
      <c r="G91" s="659"/>
      <c r="H91" s="659"/>
      <c r="I91" s="521">
        <v>2250.9</v>
      </c>
      <c r="J91" s="660">
        <v>0</v>
      </c>
      <c r="K91" s="660"/>
      <c r="L91" s="660">
        <v>0</v>
      </c>
      <c r="M91" s="660"/>
      <c r="N91" s="660">
        <v>2250.9</v>
      </c>
      <c r="O91" s="660"/>
      <c r="P91" s="445"/>
      <c r="Q91" s="445"/>
      <c r="R91" s="445"/>
    </row>
    <row r="92" spans="1:18" hidden="1" outlineLevel="1">
      <c r="A92" s="445"/>
      <c r="B92" s="491">
        <v>2868</v>
      </c>
      <c r="C92" s="492" t="s">
        <v>1137</v>
      </c>
      <c r="D92" s="659" t="s">
        <v>1138</v>
      </c>
      <c r="E92" s="659"/>
      <c r="F92" s="659"/>
      <c r="G92" s="659"/>
      <c r="H92" s="659"/>
      <c r="I92" s="521">
        <v>450</v>
      </c>
      <c r="J92" s="660">
        <v>0</v>
      </c>
      <c r="K92" s="660"/>
      <c r="L92" s="660">
        <v>0</v>
      </c>
      <c r="M92" s="660"/>
      <c r="N92" s="660">
        <v>450</v>
      </c>
      <c r="O92" s="660"/>
      <c r="P92" s="445"/>
      <c r="Q92" s="445"/>
      <c r="R92" s="445"/>
    </row>
    <row r="93" spans="1:18" hidden="1" outlineLevel="1">
      <c r="A93" s="445"/>
      <c r="B93" s="491">
        <v>2960</v>
      </c>
      <c r="C93" s="492" t="s">
        <v>1139</v>
      </c>
      <c r="D93" s="659" t="s">
        <v>1140</v>
      </c>
      <c r="E93" s="659"/>
      <c r="F93" s="659"/>
      <c r="G93" s="659"/>
      <c r="H93" s="659"/>
      <c r="I93" s="497">
        <v>3462</v>
      </c>
      <c r="J93" s="660">
        <v>0</v>
      </c>
      <c r="K93" s="660"/>
      <c r="L93" s="660">
        <v>0</v>
      </c>
      <c r="M93" s="660"/>
      <c r="N93" s="660">
        <v>3462</v>
      </c>
      <c r="O93" s="660"/>
      <c r="P93" s="445"/>
      <c r="Q93" s="445"/>
      <c r="R93" s="445"/>
    </row>
    <row r="94" spans="1:18" hidden="1" outlineLevel="1">
      <c r="A94" s="445"/>
      <c r="B94" s="656" t="s">
        <v>1093</v>
      </c>
      <c r="C94" s="657"/>
      <c r="D94" s="657"/>
      <c r="E94" s="657"/>
      <c r="F94" s="657"/>
      <c r="G94" s="657"/>
      <c r="H94" s="657"/>
      <c r="I94" s="504">
        <v>13717.41</v>
      </c>
      <c r="J94" s="504">
        <v>0</v>
      </c>
      <c r="K94" s="504">
        <v>0</v>
      </c>
      <c r="L94" s="678">
        <v>0</v>
      </c>
      <c r="M94" s="679"/>
      <c r="N94" s="678">
        <v>13717.41</v>
      </c>
      <c r="O94" s="679"/>
      <c r="P94" s="445"/>
      <c r="Q94" s="445"/>
      <c r="R94" s="445"/>
    </row>
    <row r="95" spans="1:18" hidden="1" outlineLevel="1">
      <c r="A95" s="486"/>
      <c r="B95" s="491">
        <v>908</v>
      </c>
      <c r="C95" s="492" t="s">
        <v>1141</v>
      </c>
      <c r="D95" s="659" t="s">
        <v>1142</v>
      </c>
      <c r="E95" s="659"/>
      <c r="F95" s="659"/>
      <c r="G95" s="659"/>
      <c r="H95" s="659"/>
      <c r="I95" s="497">
        <v>1285.8800000000001</v>
      </c>
      <c r="J95" s="660">
        <v>0</v>
      </c>
      <c r="K95" s="660"/>
      <c r="L95" s="660">
        <v>0</v>
      </c>
      <c r="M95" s="660"/>
      <c r="N95" s="660">
        <v>1285.8800000000001</v>
      </c>
      <c r="O95" s="660"/>
      <c r="P95" s="486"/>
      <c r="Q95" s="486"/>
      <c r="R95" s="486"/>
    </row>
    <row r="96" spans="1:18" hidden="1" outlineLevel="1">
      <c r="A96" s="486"/>
      <c r="B96" s="491">
        <v>920</v>
      </c>
      <c r="C96" s="492" t="s">
        <v>1143</v>
      </c>
      <c r="D96" s="659" t="s">
        <v>1144</v>
      </c>
      <c r="E96" s="659"/>
      <c r="F96" s="659"/>
      <c r="G96" s="659"/>
      <c r="H96" s="659"/>
      <c r="I96" s="497">
        <v>869</v>
      </c>
      <c r="J96" s="660">
        <v>0</v>
      </c>
      <c r="K96" s="660"/>
      <c r="L96" s="660">
        <v>0</v>
      </c>
      <c r="M96" s="660"/>
      <c r="N96" s="660">
        <v>869</v>
      </c>
      <c r="O96" s="660"/>
      <c r="P96" s="486"/>
      <c r="Q96" s="486"/>
      <c r="R96" s="486"/>
    </row>
    <row r="97" spans="1:18" hidden="1" outlineLevel="1">
      <c r="A97" s="486"/>
      <c r="B97" s="491">
        <v>1032</v>
      </c>
      <c r="C97" s="492" t="s">
        <v>1145</v>
      </c>
      <c r="D97" s="659" t="s">
        <v>1146</v>
      </c>
      <c r="E97" s="659"/>
      <c r="F97" s="659"/>
      <c r="G97" s="659"/>
      <c r="H97" s="659"/>
      <c r="I97" s="497">
        <v>315.25</v>
      </c>
      <c r="J97" s="660">
        <v>0</v>
      </c>
      <c r="K97" s="660"/>
      <c r="L97" s="660">
        <v>0</v>
      </c>
      <c r="M97" s="660"/>
      <c r="N97" s="660">
        <v>315.25</v>
      </c>
      <c r="O97" s="660"/>
      <c r="P97" s="486"/>
      <c r="Q97" s="486"/>
      <c r="R97" s="486"/>
    </row>
    <row r="98" spans="1:18" hidden="1" outlineLevel="1">
      <c r="A98" s="486"/>
      <c r="B98" s="491">
        <v>1102</v>
      </c>
      <c r="C98" s="492" t="s">
        <v>1147</v>
      </c>
      <c r="D98" s="659" t="s">
        <v>1148</v>
      </c>
      <c r="E98" s="659"/>
      <c r="F98" s="659"/>
      <c r="G98" s="659"/>
      <c r="H98" s="659"/>
      <c r="I98" s="497">
        <v>2650</v>
      </c>
      <c r="J98" s="660">
        <v>0</v>
      </c>
      <c r="K98" s="660"/>
      <c r="L98" s="660">
        <v>0</v>
      </c>
      <c r="M98" s="660"/>
      <c r="N98" s="660">
        <v>2650</v>
      </c>
      <c r="O98" s="660"/>
      <c r="P98" s="486"/>
      <c r="Q98" s="486"/>
      <c r="R98" s="486"/>
    </row>
    <row r="99" spans="1:18" hidden="1" outlineLevel="1">
      <c r="A99" s="486"/>
      <c r="B99" s="491">
        <v>1104</v>
      </c>
      <c r="C99" s="492" t="s">
        <v>1149</v>
      </c>
      <c r="D99" s="659" t="s">
        <v>1150</v>
      </c>
      <c r="E99" s="659"/>
      <c r="F99" s="659"/>
      <c r="G99" s="659"/>
      <c r="H99" s="659"/>
      <c r="I99" s="497">
        <v>1769</v>
      </c>
      <c r="J99" s="660">
        <v>0</v>
      </c>
      <c r="K99" s="660"/>
      <c r="L99" s="660">
        <v>0</v>
      </c>
      <c r="M99" s="660"/>
      <c r="N99" s="660">
        <v>1769</v>
      </c>
      <c r="O99" s="660"/>
      <c r="P99" s="486"/>
      <c r="Q99" s="486"/>
      <c r="R99" s="486"/>
    </row>
    <row r="100" spans="1:18" hidden="1" outlineLevel="1">
      <c r="A100" s="486"/>
      <c r="B100" s="491">
        <v>1165</v>
      </c>
      <c r="C100" s="492" t="s">
        <v>1151</v>
      </c>
      <c r="D100" s="659" t="s">
        <v>1152</v>
      </c>
      <c r="E100" s="659"/>
      <c r="F100" s="659"/>
      <c r="G100" s="659"/>
      <c r="H100" s="659"/>
      <c r="I100" s="497">
        <v>159</v>
      </c>
      <c r="J100" s="660">
        <v>0</v>
      </c>
      <c r="K100" s="660"/>
      <c r="L100" s="660">
        <v>0</v>
      </c>
      <c r="M100" s="660"/>
      <c r="N100" s="660">
        <v>159</v>
      </c>
      <c r="O100" s="660"/>
      <c r="P100" s="486"/>
      <c r="Q100" s="486"/>
      <c r="R100" s="486"/>
    </row>
    <row r="101" spans="1:18" hidden="1" outlineLevel="1">
      <c r="A101" s="486"/>
      <c r="B101" s="491">
        <v>1194</v>
      </c>
      <c r="C101" s="492" t="s">
        <v>1153</v>
      </c>
      <c r="D101" s="659" t="s">
        <v>1154</v>
      </c>
      <c r="E101" s="659"/>
      <c r="F101" s="659"/>
      <c r="G101" s="659"/>
      <c r="H101" s="659"/>
      <c r="I101" s="497">
        <v>269</v>
      </c>
      <c r="J101" s="660">
        <v>0</v>
      </c>
      <c r="K101" s="660"/>
      <c r="L101" s="660">
        <v>0</v>
      </c>
      <c r="M101" s="660"/>
      <c r="N101" s="660">
        <v>269</v>
      </c>
      <c r="O101" s="660"/>
      <c r="P101" s="486"/>
      <c r="Q101" s="486"/>
      <c r="R101" s="486"/>
    </row>
    <row r="102" spans="1:18" hidden="1" outlineLevel="1">
      <c r="A102" s="486"/>
      <c r="B102" s="491">
        <v>1218</v>
      </c>
      <c r="C102" s="492" t="s">
        <v>1155</v>
      </c>
      <c r="D102" s="659" t="s">
        <v>1156</v>
      </c>
      <c r="E102" s="659"/>
      <c r="F102" s="659"/>
      <c r="G102" s="659"/>
      <c r="H102" s="659"/>
      <c r="I102" s="497">
        <v>3100</v>
      </c>
      <c r="J102" s="660">
        <v>0</v>
      </c>
      <c r="K102" s="660"/>
      <c r="L102" s="660">
        <v>0</v>
      </c>
      <c r="M102" s="660"/>
      <c r="N102" s="660">
        <v>3100</v>
      </c>
      <c r="O102" s="660"/>
      <c r="P102" s="486"/>
      <c r="Q102" s="486"/>
      <c r="R102" s="486"/>
    </row>
    <row r="103" spans="1:18" hidden="1" outlineLevel="1">
      <c r="A103" s="486"/>
      <c r="B103" s="491">
        <v>1275</v>
      </c>
      <c r="C103" s="492" t="s">
        <v>1157</v>
      </c>
      <c r="D103" s="659" t="s">
        <v>1158</v>
      </c>
      <c r="E103" s="659"/>
      <c r="F103" s="659"/>
      <c r="G103" s="659"/>
      <c r="H103" s="659"/>
      <c r="I103" s="497">
        <v>630</v>
      </c>
      <c r="J103" s="660">
        <v>0</v>
      </c>
      <c r="K103" s="660"/>
      <c r="L103" s="660">
        <v>0</v>
      </c>
      <c r="M103" s="660"/>
      <c r="N103" s="660">
        <v>630</v>
      </c>
      <c r="O103" s="660"/>
      <c r="P103" s="486"/>
      <c r="Q103" s="486"/>
      <c r="R103" s="486"/>
    </row>
    <row r="104" spans="1:18" hidden="1" outlineLevel="1">
      <c r="A104" s="486"/>
      <c r="B104" s="491">
        <v>1284</v>
      </c>
      <c r="C104" s="492" t="s">
        <v>1159</v>
      </c>
      <c r="D104" s="659" t="s">
        <v>1160</v>
      </c>
      <c r="E104" s="659"/>
      <c r="F104" s="659"/>
      <c r="G104" s="659"/>
      <c r="H104" s="659"/>
      <c r="I104" s="497">
        <v>1980.06</v>
      </c>
      <c r="J104" s="660">
        <v>0</v>
      </c>
      <c r="K104" s="660"/>
      <c r="L104" s="660">
        <v>0</v>
      </c>
      <c r="M104" s="660"/>
      <c r="N104" s="660">
        <v>1980.06</v>
      </c>
      <c r="O104" s="660"/>
      <c r="P104" s="486"/>
      <c r="Q104" s="486"/>
      <c r="R104" s="486"/>
    </row>
    <row r="105" spans="1:18" hidden="1" outlineLevel="1">
      <c r="A105" s="486"/>
      <c r="B105" s="491">
        <v>1324</v>
      </c>
      <c r="C105" s="492" t="s">
        <v>1161</v>
      </c>
      <c r="D105" s="659" t="s">
        <v>1162</v>
      </c>
      <c r="E105" s="659"/>
      <c r="F105" s="659"/>
      <c r="G105" s="659"/>
      <c r="H105" s="659"/>
      <c r="I105" s="497">
        <v>380</v>
      </c>
      <c r="J105" s="660">
        <v>0</v>
      </c>
      <c r="K105" s="660"/>
      <c r="L105" s="660">
        <v>0</v>
      </c>
      <c r="M105" s="660"/>
      <c r="N105" s="660">
        <v>380</v>
      </c>
      <c r="O105" s="660"/>
      <c r="P105" s="486"/>
      <c r="Q105" s="486"/>
      <c r="R105" s="486"/>
    </row>
    <row r="106" spans="1:18" hidden="1" outlineLevel="1">
      <c r="A106" s="486"/>
      <c r="B106" s="491">
        <v>2209</v>
      </c>
      <c r="C106" s="492" t="s">
        <v>1163</v>
      </c>
      <c r="D106" s="659" t="s">
        <v>1164</v>
      </c>
      <c r="E106" s="659"/>
      <c r="F106" s="659"/>
      <c r="G106" s="659"/>
      <c r="H106" s="659"/>
      <c r="I106" s="497">
        <v>140</v>
      </c>
      <c r="J106" s="660">
        <v>0</v>
      </c>
      <c r="K106" s="660"/>
      <c r="L106" s="660">
        <v>0</v>
      </c>
      <c r="M106" s="660"/>
      <c r="N106" s="660">
        <v>140</v>
      </c>
      <c r="O106" s="660"/>
      <c r="P106" s="486"/>
      <c r="Q106" s="486"/>
      <c r="R106" s="486"/>
    </row>
    <row r="107" spans="1:18" hidden="1" outlineLevel="1">
      <c r="A107" s="486"/>
      <c r="B107" s="491">
        <v>2474</v>
      </c>
      <c r="C107" s="492" t="s">
        <v>1165</v>
      </c>
      <c r="D107" s="659" t="s">
        <v>1166</v>
      </c>
      <c r="E107" s="659"/>
      <c r="F107" s="659"/>
      <c r="G107" s="659"/>
      <c r="H107" s="659"/>
      <c r="I107" s="497">
        <v>1.23</v>
      </c>
      <c r="J107" s="660">
        <v>0</v>
      </c>
      <c r="K107" s="660"/>
      <c r="L107" s="660">
        <v>0</v>
      </c>
      <c r="M107" s="660"/>
      <c r="N107" s="660">
        <v>1.23</v>
      </c>
      <c r="O107" s="660"/>
      <c r="P107" s="486"/>
      <c r="Q107" s="486"/>
      <c r="R107" s="486"/>
    </row>
    <row r="108" spans="1:18" hidden="1" outlineLevel="1">
      <c r="A108" s="486"/>
      <c r="B108" s="491">
        <v>2825</v>
      </c>
      <c r="C108" s="492" t="s">
        <v>1167</v>
      </c>
      <c r="D108" s="659" t="s">
        <v>1164</v>
      </c>
      <c r="E108" s="659"/>
      <c r="F108" s="659"/>
      <c r="G108" s="659"/>
      <c r="H108" s="659"/>
      <c r="I108" s="497">
        <v>168.99</v>
      </c>
      <c r="J108" s="660">
        <v>0</v>
      </c>
      <c r="K108" s="660"/>
      <c r="L108" s="660">
        <v>0</v>
      </c>
      <c r="M108" s="660"/>
      <c r="N108" s="660">
        <v>168.99</v>
      </c>
      <c r="O108" s="660"/>
      <c r="P108" s="486"/>
      <c r="Q108" s="486"/>
      <c r="R108" s="486"/>
    </row>
    <row r="109" spans="1:18" hidden="1" outlineLevel="1">
      <c r="A109" s="486"/>
      <c r="B109" s="657" t="s">
        <v>1105</v>
      </c>
      <c r="C109" s="657"/>
      <c r="D109" s="657"/>
      <c r="E109" s="657"/>
      <c r="F109" s="657"/>
      <c r="G109" s="657"/>
      <c r="H109" s="657"/>
      <c r="I109" s="517">
        <v>246287.41000000032</v>
      </c>
      <c r="J109" s="683">
        <v>0</v>
      </c>
      <c r="K109" s="683"/>
      <c r="L109" s="683">
        <v>0</v>
      </c>
      <c r="M109" s="683"/>
      <c r="N109" s="683">
        <v>246287.41000000032</v>
      </c>
      <c r="O109" s="683"/>
      <c r="P109" s="486"/>
      <c r="Q109" s="486"/>
      <c r="R109" s="487" t="s">
        <v>1168</v>
      </c>
    </row>
    <row r="110" spans="1:18" hidden="1" outlineLevel="1">
      <c r="A110" s="505"/>
      <c r="B110" s="506">
        <v>907</v>
      </c>
      <c r="C110" s="507" t="s">
        <v>1169</v>
      </c>
      <c r="D110" s="681" t="s">
        <v>1170</v>
      </c>
      <c r="E110" s="681"/>
      <c r="F110" s="681"/>
      <c r="G110" s="681"/>
      <c r="H110" s="681"/>
      <c r="I110" s="508">
        <v>841.8</v>
      </c>
      <c r="J110" s="682">
        <v>0</v>
      </c>
      <c r="K110" s="682"/>
      <c r="L110" s="682">
        <v>0</v>
      </c>
      <c r="M110" s="682"/>
      <c r="N110" s="682">
        <v>841.8</v>
      </c>
      <c r="O110" s="682"/>
      <c r="P110" s="486"/>
      <c r="Q110" s="486"/>
      <c r="R110" s="486"/>
    </row>
    <row r="111" spans="1:18" hidden="1" outlineLevel="1">
      <c r="A111" s="505"/>
      <c r="B111" s="506">
        <v>909</v>
      </c>
      <c r="C111" s="507" t="s">
        <v>1171</v>
      </c>
      <c r="D111" s="681" t="s">
        <v>1172</v>
      </c>
      <c r="E111" s="681"/>
      <c r="F111" s="681"/>
      <c r="G111" s="681"/>
      <c r="H111" s="681"/>
      <c r="I111" s="508">
        <v>283.04000000000002</v>
      </c>
      <c r="J111" s="682">
        <v>0</v>
      </c>
      <c r="K111" s="682"/>
      <c r="L111" s="682">
        <v>0</v>
      </c>
      <c r="M111" s="682"/>
      <c r="N111" s="682">
        <v>283.04000000000002</v>
      </c>
      <c r="O111" s="682"/>
      <c r="P111" s="445"/>
      <c r="Q111" s="445"/>
      <c r="R111" s="445"/>
    </row>
    <row r="112" spans="1:18" hidden="1" outlineLevel="1">
      <c r="A112" s="505"/>
      <c r="B112" s="506">
        <v>910</v>
      </c>
      <c r="C112" s="507" t="s">
        <v>1173</v>
      </c>
      <c r="D112" s="681" t="s">
        <v>1174</v>
      </c>
      <c r="E112" s="681"/>
      <c r="F112" s="681"/>
      <c r="G112" s="681"/>
      <c r="H112" s="681"/>
      <c r="I112" s="508">
        <v>130.54</v>
      </c>
      <c r="J112" s="682">
        <v>0</v>
      </c>
      <c r="K112" s="682"/>
      <c r="L112" s="682">
        <v>0</v>
      </c>
      <c r="M112" s="682"/>
      <c r="N112" s="682">
        <v>130.54</v>
      </c>
      <c r="O112" s="682"/>
      <c r="P112" s="445"/>
      <c r="Q112" s="445"/>
      <c r="R112" s="445"/>
    </row>
    <row r="113" spans="1:18" hidden="1" outlineLevel="1">
      <c r="A113" s="505"/>
      <c r="B113" s="506">
        <v>911</v>
      </c>
      <c r="C113" s="507" t="s">
        <v>1175</v>
      </c>
      <c r="D113" s="681" t="s">
        <v>1176</v>
      </c>
      <c r="E113" s="681"/>
      <c r="F113" s="681"/>
      <c r="G113" s="681"/>
      <c r="H113" s="681"/>
      <c r="I113" s="508">
        <v>47.58</v>
      </c>
      <c r="J113" s="682">
        <v>0</v>
      </c>
      <c r="K113" s="682"/>
      <c r="L113" s="682">
        <v>0</v>
      </c>
      <c r="M113" s="682"/>
      <c r="N113" s="682">
        <v>47.58</v>
      </c>
      <c r="O113" s="682"/>
      <c r="P113" s="445"/>
      <c r="Q113" s="445"/>
      <c r="R113" s="445"/>
    </row>
    <row r="114" spans="1:18" hidden="1" outlineLevel="1">
      <c r="A114" s="505"/>
      <c r="B114" s="506">
        <v>912</v>
      </c>
      <c r="C114" s="507" t="s">
        <v>1177</v>
      </c>
      <c r="D114" s="681" t="s">
        <v>1178</v>
      </c>
      <c r="E114" s="681"/>
      <c r="F114" s="681"/>
      <c r="G114" s="681"/>
      <c r="H114" s="681"/>
      <c r="I114" s="508">
        <v>270</v>
      </c>
      <c r="J114" s="682">
        <v>0</v>
      </c>
      <c r="K114" s="682"/>
      <c r="L114" s="682">
        <v>0</v>
      </c>
      <c r="M114" s="682"/>
      <c r="N114" s="682">
        <v>270</v>
      </c>
      <c r="O114" s="682"/>
      <c r="P114" s="445"/>
      <c r="Q114" s="445"/>
      <c r="R114" s="445"/>
    </row>
    <row r="115" spans="1:18" hidden="1" outlineLevel="1">
      <c r="A115" s="505"/>
      <c r="B115" s="506">
        <v>913</v>
      </c>
      <c r="C115" s="507" t="s">
        <v>1179</v>
      </c>
      <c r="D115" s="681" t="s">
        <v>1180</v>
      </c>
      <c r="E115" s="681"/>
      <c r="F115" s="681"/>
      <c r="G115" s="681"/>
      <c r="H115" s="681"/>
      <c r="I115" s="508">
        <v>315.98</v>
      </c>
      <c r="J115" s="682">
        <v>0</v>
      </c>
      <c r="K115" s="682"/>
      <c r="L115" s="682">
        <v>0</v>
      </c>
      <c r="M115" s="682"/>
      <c r="N115" s="682">
        <v>315.98</v>
      </c>
      <c r="O115" s="682"/>
      <c r="P115" s="445"/>
      <c r="Q115" s="445"/>
      <c r="R115" s="445"/>
    </row>
    <row r="116" spans="1:18" hidden="1" outlineLevel="1">
      <c r="A116" s="505"/>
      <c r="B116" s="506">
        <v>914</v>
      </c>
      <c r="C116" s="507" t="s">
        <v>1181</v>
      </c>
      <c r="D116" s="681" t="s">
        <v>1182</v>
      </c>
      <c r="E116" s="681"/>
      <c r="F116" s="681"/>
      <c r="G116" s="681"/>
      <c r="H116" s="681"/>
      <c r="I116" s="508">
        <v>396</v>
      </c>
      <c r="J116" s="682">
        <v>0</v>
      </c>
      <c r="K116" s="682"/>
      <c r="L116" s="682">
        <v>0</v>
      </c>
      <c r="M116" s="682"/>
      <c r="N116" s="682">
        <v>396</v>
      </c>
      <c r="O116" s="682"/>
      <c r="P116" s="445"/>
      <c r="Q116" s="445"/>
      <c r="R116" s="445"/>
    </row>
    <row r="117" spans="1:18" hidden="1" outlineLevel="1">
      <c r="A117" s="505"/>
      <c r="B117" s="506">
        <v>915</v>
      </c>
      <c r="C117" s="507" t="s">
        <v>1183</v>
      </c>
      <c r="D117" s="681" t="s">
        <v>1182</v>
      </c>
      <c r="E117" s="681"/>
      <c r="F117" s="681"/>
      <c r="G117" s="681"/>
      <c r="H117" s="681"/>
      <c r="I117" s="508">
        <v>396</v>
      </c>
      <c r="J117" s="682">
        <v>0</v>
      </c>
      <c r="K117" s="682"/>
      <c r="L117" s="682">
        <v>0</v>
      </c>
      <c r="M117" s="682"/>
      <c r="N117" s="682">
        <v>396</v>
      </c>
      <c r="O117" s="682"/>
      <c r="P117" s="445"/>
      <c r="Q117" s="445"/>
      <c r="R117" s="445"/>
    </row>
    <row r="118" spans="1:18" hidden="1" outlineLevel="1">
      <c r="A118" s="505"/>
      <c r="B118" s="506">
        <v>916</v>
      </c>
      <c r="C118" s="507" t="s">
        <v>1184</v>
      </c>
      <c r="D118" s="681" t="s">
        <v>1185</v>
      </c>
      <c r="E118" s="681"/>
      <c r="F118" s="681"/>
      <c r="G118" s="681"/>
      <c r="H118" s="681"/>
      <c r="I118" s="508">
        <v>353.8</v>
      </c>
      <c r="J118" s="682">
        <v>0</v>
      </c>
      <c r="K118" s="682"/>
      <c r="L118" s="682">
        <v>0</v>
      </c>
      <c r="M118" s="682"/>
      <c r="N118" s="682">
        <v>353.8</v>
      </c>
      <c r="O118" s="682"/>
      <c r="P118" s="445"/>
      <c r="Q118" s="445"/>
      <c r="R118" s="445"/>
    </row>
    <row r="119" spans="1:18" hidden="1" outlineLevel="1">
      <c r="A119" s="505"/>
      <c r="B119" s="506">
        <v>917</v>
      </c>
      <c r="C119" s="507" t="s">
        <v>1186</v>
      </c>
      <c r="D119" s="681" t="s">
        <v>1185</v>
      </c>
      <c r="E119" s="681"/>
      <c r="F119" s="681"/>
      <c r="G119" s="681"/>
      <c r="H119" s="681"/>
      <c r="I119" s="508">
        <v>195.2</v>
      </c>
      <c r="J119" s="682">
        <v>0</v>
      </c>
      <c r="K119" s="682"/>
      <c r="L119" s="682">
        <v>0</v>
      </c>
      <c r="M119" s="682"/>
      <c r="N119" s="682">
        <v>195.2</v>
      </c>
      <c r="O119" s="682"/>
      <c r="P119" s="445"/>
      <c r="Q119" s="445"/>
      <c r="R119" s="445"/>
    </row>
    <row r="120" spans="1:18" hidden="1" outlineLevel="1">
      <c r="A120" s="505"/>
      <c r="B120" s="506">
        <v>918</v>
      </c>
      <c r="C120" s="507" t="s">
        <v>1187</v>
      </c>
      <c r="D120" s="681" t="s">
        <v>1188</v>
      </c>
      <c r="E120" s="681"/>
      <c r="F120" s="681"/>
      <c r="G120" s="681"/>
      <c r="H120" s="681"/>
      <c r="I120" s="508">
        <v>395.28</v>
      </c>
      <c r="J120" s="682">
        <v>0</v>
      </c>
      <c r="K120" s="682"/>
      <c r="L120" s="682">
        <v>0</v>
      </c>
      <c r="M120" s="682"/>
      <c r="N120" s="682">
        <v>395.28</v>
      </c>
      <c r="O120" s="682"/>
      <c r="P120" s="445"/>
      <c r="Q120" s="445"/>
      <c r="R120" s="445"/>
    </row>
    <row r="121" spans="1:18" hidden="1" outlineLevel="1">
      <c r="A121" s="505"/>
      <c r="B121" s="506">
        <v>919</v>
      </c>
      <c r="C121" s="507" t="s">
        <v>1189</v>
      </c>
      <c r="D121" s="681" t="s">
        <v>1190</v>
      </c>
      <c r="E121" s="681"/>
      <c r="F121" s="681"/>
      <c r="G121" s="681"/>
      <c r="H121" s="681"/>
      <c r="I121" s="508">
        <v>574.62</v>
      </c>
      <c r="J121" s="682">
        <v>0</v>
      </c>
      <c r="K121" s="682"/>
      <c r="L121" s="682">
        <v>0</v>
      </c>
      <c r="M121" s="682"/>
      <c r="N121" s="682">
        <v>574.62</v>
      </c>
      <c r="O121" s="682"/>
      <c r="P121" s="445"/>
      <c r="Q121" s="445"/>
      <c r="R121" s="445"/>
    </row>
    <row r="122" spans="1:18" hidden="1" outlineLevel="1">
      <c r="A122" s="505"/>
      <c r="B122" s="506">
        <v>922</v>
      </c>
      <c r="C122" s="507" t="s">
        <v>1191</v>
      </c>
      <c r="D122" s="681" t="s">
        <v>1192</v>
      </c>
      <c r="E122" s="681"/>
      <c r="F122" s="681"/>
      <c r="G122" s="681"/>
      <c r="H122" s="681"/>
      <c r="I122" s="508">
        <v>99</v>
      </c>
      <c r="J122" s="682">
        <v>0</v>
      </c>
      <c r="K122" s="682"/>
      <c r="L122" s="682">
        <v>0</v>
      </c>
      <c r="M122" s="682"/>
      <c r="N122" s="682">
        <v>99</v>
      </c>
      <c r="O122" s="682"/>
      <c r="P122" s="445"/>
      <c r="Q122" s="445"/>
      <c r="R122" s="445"/>
    </row>
    <row r="123" spans="1:18" hidden="1" outlineLevel="1">
      <c r="A123" s="505"/>
      <c r="B123" s="506">
        <v>923</v>
      </c>
      <c r="C123" s="507" t="s">
        <v>1193</v>
      </c>
      <c r="D123" s="681" t="s">
        <v>1178</v>
      </c>
      <c r="E123" s="681"/>
      <c r="F123" s="681"/>
      <c r="G123" s="681"/>
      <c r="H123" s="681"/>
      <c r="I123" s="508">
        <v>270</v>
      </c>
      <c r="J123" s="682">
        <v>0</v>
      </c>
      <c r="K123" s="682"/>
      <c r="L123" s="682">
        <v>0</v>
      </c>
      <c r="M123" s="682"/>
      <c r="N123" s="682">
        <v>270</v>
      </c>
      <c r="O123" s="682"/>
      <c r="P123" s="445"/>
      <c r="Q123" s="445"/>
      <c r="R123" s="445"/>
    </row>
    <row r="124" spans="1:18" hidden="1" outlineLevel="1">
      <c r="A124" s="505"/>
      <c r="B124" s="506">
        <v>925</v>
      </c>
      <c r="C124" s="507" t="s">
        <v>1194</v>
      </c>
      <c r="D124" s="681" t="s">
        <v>1195</v>
      </c>
      <c r="E124" s="681"/>
      <c r="F124" s="681"/>
      <c r="G124" s="681"/>
      <c r="H124" s="681"/>
      <c r="I124" s="508">
        <v>134.19999999999999</v>
      </c>
      <c r="J124" s="682">
        <v>0</v>
      </c>
      <c r="K124" s="682"/>
      <c r="L124" s="682">
        <v>0</v>
      </c>
      <c r="M124" s="682"/>
      <c r="N124" s="682">
        <v>134.19999999999999</v>
      </c>
      <c r="O124" s="682"/>
      <c r="P124" s="445"/>
      <c r="Q124" s="445"/>
      <c r="R124" s="445"/>
    </row>
    <row r="125" spans="1:18" hidden="1" outlineLevel="1">
      <c r="A125" s="505"/>
      <c r="B125" s="506">
        <v>926</v>
      </c>
      <c r="C125" s="507" t="s">
        <v>1196</v>
      </c>
      <c r="D125" s="681" t="s">
        <v>1195</v>
      </c>
      <c r="E125" s="681"/>
      <c r="F125" s="681"/>
      <c r="G125" s="681"/>
      <c r="H125" s="681"/>
      <c r="I125" s="508">
        <v>134.19999999999999</v>
      </c>
      <c r="J125" s="682">
        <v>0</v>
      </c>
      <c r="K125" s="682"/>
      <c r="L125" s="682">
        <v>0</v>
      </c>
      <c r="M125" s="682"/>
      <c r="N125" s="682">
        <v>134.19999999999999</v>
      </c>
      <c r="O125" s="682"/>
      <c r="P125" s="445"/>
      <c r="Q125" s="445"/>
      <c r="R125" s="445"/>
    </row>
    <row r="126" spans="1:18" hidden="1" outlineLevel="1">
      <c r="A126" s="505"/>
      <c r="B126" s="506">
        <v>928</v>
      </c>
      <c r="C126" s="507" t="s">
        <v>1197</v>
      </c>
      <c r="D126" s="681" t="s">
        <v>1198</v>
      </c>
      <c r="E126" s="681"/>
      <c r="F126" s="681"/>
      <c r="G126" s="681"/>
      <c r="H126" s="681"/>
      <c r="I126" s="519">
        <v>645.38</v>
      </c>
      <c r="J126" s="682">
        <v>0</v>
      </c>
      <c r="K126" s="682"/>
      <c r="L126" s="682">
        <v>0</v>
      </c>
      <c r="M126" s="682"/>
      <c r="N126" s="682">
        <v>645.38</v>
      </c>
      <c r="O126" s="682"/>
      <c r="P126" s="445"/>
      <c r="Q126" s="445"/>
      <c r="R126" s="445"/>
    </row>
    <row r="127" spans="1:18" hidden="1" outlineLevel="1">
      <c r="A127" s="505"/>
      <c r="B127" s="506">
        <v>930</v>
      </c>
      <c r="C127" s="507" t="s">
        <v>1199</v>
      </c>
      <c r="D127" s="681" t="s">
        <v>1200</v>
      </c>
      <c r="E127" s="681"/>
      <c r="F127" s="681"/>
      <c r="G127" s="681"/>
      <c r="H127" s="681"/>
      <c r="I127" s="508">
        <v>530</v>
      </c>
      <c r="J127" s="682">
        <v>0</v>
      </c>
      <c r="K127" s="682"/>
      <c r="L127" s="682">
        <v>0</v>
      </c>
      <c r="M127" s="682"/>
      <c r="N127" s="682">
        <v>530</v>
      </c>
      <c r="O127" s="682"/>
      <c r="P127" s="445"/>
      <c r="Q127" s="445"/>
      <c r="R127" s="445"/>
    </row>
    <row r="128" spans="1:18" hidden="1" outlineLevel="1">
      <c r="A128" s="505"/>
      <c r="B128" s="506">
        <v>932</v>
      </c>
      <c r="C128" s="507" t="s">
        <v>1201</v>
      </c>
      <c r="D128" s="681" t="s">
        <v>1202</v>
      </c>
      <c r="E128" s="681"/>
      <c r="F128" s="681"/>
      <c r="G128" s="681"/>
      <c r="H128" s="681"/>
      <c r="I128" s="508">
        <v>295</v>
      </c>
      <c r="J128" s="682">
        <v>0</v>
      </c>
      <c r="K128" s="682"/>
      <c r="L128" s="682">
        <v>0</v>
      </c>
      <c r="M128" s="682"/>
      <c r="N128" s="682">
        <v>295</v>
      </c>
      <c r="O128" s="682"/>
      <c r="P128" s="445"/>
      <c r="Q128" s="445"/>
      <c r="R128" s="445"/>
    </row>
    <row r="129" spans="1:18" hidden="1" outlineLevel="1">
      <c r="A129" s="505"/>
      <c r="B129" s="506">
        <v>933</v>
      </c>
      <c r="C129" s="507" t="s">
        <v>1203</v>
      </c>
      <c r="D129" s="681" t="s">
        <v>1202</v>
      </c>
      <c r="E129" s="681"/>
      <c r="F129" s="681"/>
      <c r="G129" s="681"/>
      <c r="H129" s="681"/>
      <c r="I129" s="508">
        <v>295</v>
      </c>
      <c r="J129" s="682">
        <v>0</v>
      </c>
      <c r="K129" s="682"/>
      <c r="L129" s="682">
        <v>0</v>
      </c>
      <c r="M129" s="682"/>
      <c r="N129" s="682">
        <v>295</v>
      </c>
      <c r="O129" s="682"/>
      <c r="P129" s="445"/>
      <c r="Q129" s="445"/>
      <c r="R129" s="445"/>
    </row>
    <row r="130" spans="1:18" hidden="1" outlineLevel="1">
      <c r="A130" s="505"/>
      <c r="B130" s="506">
        <v>935</v>
      </c>
      <c r="C130" s="507" t="s">
        <v>1204</v>
      </c>
      <c r="D130" s="681" t="s">
        <v>1205</v>
      </c>
      <c r="E130" s="681"/>
      <c r="F130" s="681"/>
      <c r="G130" s="681"/>
      <c r="H130" s="681"/>
      <c r="I130" s="508">
        <v>1476</v>
      </c>
      <c r="J130" s="682">
        <v>0</v>
      </c>
      <c r="K130" s="682"/>
      <c r="L130" s="682">
        <v>0</v>
      </c>
      <c r="M130" s="682"/>
      <c r="N130" s="682">
        <v>1476</v>
      </c>
      <c r="O130" s="682"/>
      <c r="P130" s="445"/>
      <c r="Q130" s="445"/>
      <c r="R130" s="445"/>
    </row>
    <row r="131" spans="1:18" hidden="1" outlineLevel="1">
      <c r="A131" s="505"/>
      <c r="B131" s="506">
        <v>936</v>
      </c>
      <c r="C131" s="507" t="s">
        <v>1206</v>
      </c>
      <c r="D131" s="681" t="s">
        <v>1207</v>
      </c>
      <c r="E131" s="681"/>
      <c r="F131" s="681"/>
      <c r="G131" s="681"/>
      <c r="H131" s="681"/>
      <c r="I131" s="508">
        <v>1476</v>
      </c>
      <c r="J131" s="682">
        <v>0</v>
      </c>
      <c r="K131" s="682"/>
      <c r="L131" s="682">
        <v>0</v>
      </c>
      <c r="M131" s="682"/>
      <c r="N131" s="682">
        <v>1476</v>
      </c>
      <c r="O131" s="682"/>
      <c r="P131" s="445"/>
      <c r="Q131" s="445"/>
      <c r="R131" s="445"/>
    </row>
    <row r="132" spans="1:18" hidden="1" outlineLevel="1">
      <c r="A132" s="505"/>
      <c r="B132" s="506">
        <v>937</v>
      </c>
      <c r="C132" s="507" t="s">
        <v>1208</v>
      </c>
      <c r="D132" s="681" t="s">
        <v>1209</v>
      </c>
      <c r="E132" s="681"/>
      <c r="F132" s="681"/>
      <c r="G132" s="681"/>
      <c r="H132" s="681"/>
      <c r="I132" s="508">
        <v>439.2</v>
      </c>
      <c r="J132" s="682">
        <v>0</v>
      </c>
      <c r="K132" s="682"/>
      <c r="L132" s="682">
        <v>0</v>
      </c>
      <c r="M132" s="682"/>
      <c r="N132" s="682">
        <v>439.2</v>
      </c>
      <c r="O132" s="682"/>
      <c r="P132" s="445"/>
      <c r="Q132" s="445"/>
      <c r="R132" s="445"/>
    </row>
    <row r="133" spans="1:18" hidden="1" outlineLevel="1">
      <c r="A133" s="505"/>
      <c r="B133" s="506">
        <v>938</v>
      </c>
      <c r="C133" s="507" t="s">
        <v>1210</v>
      </c>
      <c r="D133" s="681" t="s">
        <v>1211</v>
      </c>
      <c r="E133" s="681"/>
      <c r="F133" s="681"/>
      <c r="G133" s="681"/>
      <c r="H133" s="681"/>
      <c r="I133" s="508">
        <v>141.52000000000001</v>
      </c>
      <c r="J133" s="682">
        <v>0</v>
      </c>
      <c r="K133" s="682"/>
      <c r="L133" s="682">
        <v>0</v>
      </c>
      <c r="M133" s="682"/>
      <c r="N133" s="682">
        <v>141.52000000000001</v>
      </c>
      <c r="O133" s="682"/>
      <c r="P133" s="445"/>
      <c r="Q133" s="445"/>
      <c r="R133" s="445"/>
    </row>
    <row r="134" spans="1:18" hidden="1" outlineLevel="1">
      <c r="A134" s="505"/>
      <c r="B134" s="506">
        <v>939</v>
      </c>
      <c r="C134" s="507" t="s">
        <v>1212</v>
      </c>
      <c r="D134" s="681" t="s">
        <v>1211</v>
      </c>
      <c r="E134" s="681"/>
      <c r="F134" s="681"/>
      <c r="G134" s="681"/>
      <c r="H134" s="681"/>
      <c r="I134" s="508">
        <v>141.52000000000001</v>
      </c>
      <c r="J134" s="682">
        <v>0</v>
      </c>
      <c r="K134" s="682"/>
      <c r="L134" s="682">
        <v>0</v>
      </c>
      <c r="M134" s="682"/>
      <c r="N134" s="682">
        <v>141.52000000000001</v>
      </c>
      <c r="O134" s="682"/>
      <c r="P134" s="445"/>
      <c r="Q134" s="445"/>
      <c r="R134" s="445"/>
    </row>
    <row r="135" spans="1:18" hidden="1" outlineLevel="1">
      <c r="A135" s="505"/>
      <c r="B135" s="506">
        <v>940</v>
      </c>
      <c r="C135" s="507" t="s">
        <v>1213</v>
      </c>
      <c r="D135" s="681" t="s">
        <v>1211</v>
      </c>
      <c r="E135" s="681"/>
      <c r="F135" s="681"/>
      <c r="G135" s="681"/>
      <c r="H135" s="681"/>
      <c r="I135" s="508">
        <v>141.52000000000001</v>
      </c>
      <c r="J135" s="682">
        <v>0</v>
      </c>
      <c r="K135" s="682"/>
      <c r="L135" s="682">
        <v>0</v>
      </c>
      <c r="M135" s="682"/>
      <c r="N135" s="682">
        <v>141.52000000000001</v>
      </c>
      <c r="O135" s="682"/>
      <c r="P135" s="445"/>
      <c r="Q135" s="445"/>
      <c r="R135" s="445"/>
    </row>
    <row r="136" spans="1:18" hidden="1" outlineLevel="1">
      <c r="A136" s="505"/>
      <c r="B136" s="506">
        <v>941</v>
      </c>
      <c r="C136" s="507" t="s">
        <v>1214</v>
      </c>
      <c r="D136" s="681" t="s">
        <v>1211</v>
      </c>
      <c r="E136" s="681"/>
      <c r="F136" s="681"/>
      <c r="G136" s="681"/>
      <c r="H136" s="681"/>
      <c r="I136" s="508">
        <v>141.52000000000001</v>
      </c>
      <c r="J136" s="682">
        <v>0</v>
      </c>
      <c r="K136" s="682"/>
      <c r="L136" s="682">
        <v>0</v>
      </c>
      <c r="M136" s="682"/>
      <c r="N136" s="682">
        <v>141.52000000000001</v>
      </c>
      <c r="O136" s="682"/>
      <c r="P136" s="445"/>
      <c r="Q136" s="445"/>
      <c r="R136" s="445"/>
    </row>
    <row r="137" spans="1:18" hidden="1" outlineLevel="1">
      <c r="A137" s="505"/>
      <c r="B137" s="506">
        <v>942</v>
      </c>
      <c r="C137" s="507" t="s">
        <v>1215</v>
      </c>
      <c r="D137" s="681" t="s">
        <v>1211</v>
      </c>
      <c r="E137" s="681"/>
      <c r="F137" s="681"/>
      <c r="G137" s="681"/>
      <c r="H137" s="681"/>
      <c r="I137" s="508">
        <v>141.52000000000001</v>
      </c>
      <c r="J137" s="682">
        <v>0</v>
      </c>
      <c r="K137" s="682"/>
      <c r="L137" s="682">
        <v>0</v>
      </c>
      <c r="M137" s="682"/>
      <c r="N137" s="682">
        <v>141.52000000000001</v>
      </c>
      <c r="O137" s="682"/>
      <c r="P137" s="445"/>
      <c r="Q137" s="445"/>
      <c r="R137" s="445"/>
    </row>
    <row r="138" spans="1:18" hidden="1" outlineLevel="1">
      <c r="A138" s="505"/>
      <c r="B138" s="506">
        <v>943</v>
      </c>
      <c r="C138" s="507" t="s">
        <v>1216</v>
      </c>
      <c r="D138" s="681" t="s">
        <v>1211</v>
      </c>
      <c r="E138" s="681"/>
      <c r="F138" s="681"/>
      <c r="G138" s="681"/>
      <c r="H138" s="681"/>
      <c r="I138" s="508">
        <v>141.52000000000001</v>
      </c>
      <c r="J138" s="682">
        <v>0</v>
      </c>
      <c r="K138" s="682"/>
      <c r="L138" s="682">
        <v>0</v>
      </c>
      <c r="M138" s="682"/>
      <c r="N138" s="682">
        <v>141.52000000000001</v>
      </c>
      <c r="O138" s="682"/>
      <c r="P138" s="445"/>
      <c r="Q138" s="445"/>
      <c r="R138" s="445"/>
    </row>
    <row r="139" spans="1:18" hidden="1" outlineLevel="1">
      <c r="A139" s="505"/>
      <c r="B139" s="506">
        <v>944</v>
      </c>
      <c r="C139" s="507" t="s">
        <v>1217</v>
      </c>
      <c r="D139" s="681" t="s">
        <v>1211</v>
      </c>
      <c r="E139" s="681"/>
      <c r="F139" s="681"/>
      <c r="G139" s="681"/>
      <c r="H139" s="681"/>
      <c r="I139" s="508">
        <v>141.52000000000001</v>
      </c>
      <c r="J139" s="682">
        <v>0</v>
      </c>
      <c r="K139" s="682"/>
      <c r="L139" s="682">
        <v>0</v>
      </c>
      <c r="M139" s="682"/>
      <c r="N139" s="682">
        <v>141.52000000000001</v>
      </c>
      <c r="O139" s="682"/>
      <c r="P139" s="445"/>
      <c r="Q139" s="445"/>
      <c r="R139" s="445"/>
    </row>
    <row r="140" spans="1:18" hidden="1" outlineLevel="1">
      <c r="A140" s="505"/>
      <c r="B140" s="506">
        <v>945</v>
      </c>
      <c r="C140" s="507" t="s">
        <v>1218</v>
      </c>
      <c r="D140" s="681" t="s">
        <v>1211</v>
      </c>
      <c r="E140" s="681"/>
      <c r="F140" s="681"/>
      <c r="G140" s="681"/>
      <c r="H140" s="681"/>
      <c r="I140" s="508">
        <v>141.52000000000001</v>
      </c>
      <c r="J140" s="682">
        <v>0</v>
      </c>
      <c r="K140" s="682"/>
      <c r="L140" s="682">
        <v>0</v>
      </c>
      <c r="M140" s="682"/>
      <c r="N140" s="682">
        <v>141.52000000000001</v>
      </c>
      <c r="O140" s="682"/>
      <c r="P140" s="445"/>
      <c r="Q140" s="445"/>
      <c r="R140" s="445"/>
    </row>
    <row r="141" spans="1:18" hidden="1" outlineLevel="1">
      <c r="A141" s="505"/>
      <c r="B141" s="506">
        <v>946</v>
      </c>
      <c r="C141" s="507" t="s">
        <v>1219</v>
      </c>
      <c r="D141" s="681" t="s">
        <v>1211</v>
      </c>
      <c r="E141" s="681"/>
      <c r="F141" s="681"/>
      <c r="G141" s="681"/>
      <c r="H141" s="681"/>
      <c r="I141" s="508">
        <v>141.52000000000001</v>
      </c>
      <c r="J141" s="682">
        <v>0</v>
      </c>
      <c r="K141" s="682"/>
      <c r="L141" s="682">
        <v>0</v>
      </c>
      <c r="M141" s="682"/>
      <c r="N141" s="682">
        <v>141.52000000000001</v>
      </c>
      <c r="O141" s="682"/>
      <c r="P141" s="445"/>
      <c r="Q141" s="445"/>
      <c r="R141" s="445"/>
    </row>
    <row r="142" spans="1:18" hidden="1" outlineLevel="1">
      <c r="A142" s="505"/>
      <c r="B142" s="506">
        <v>947</v>
      </c>
      <c r="C142" s="507" t="s">
        <v>1220</v>
      </c>
      <c r="D142" s="681" t="s">
        <v>1211</v>
      </c>
      <c r="E142" s="681"/>
      <c r="F142" s="681"/>
      <c r="G142" s="681"/>
      <c r="H142" s="681"/>
      <c r="I142" s="508">
        <v>141.52000000000001</v>
      </c>
      <c r="J142" s="682">
        <v>0</v>
      </c>
      <c r="K142" s="682"/>
      <c r="L142" s="682">
        <v>0</v>
      </c>
      <c r="M142" s="682"/>
      <c r="N142" s="682">
        <v>141.52000000000001</v>
      </c>
      <c r="O142" s="682"/>
      <c r="P142" s="445"/>
      <c r="Q142" s="445"/>
      <c r="R142" s="445"/>
    </row>
    <row r="143" spans="1:18" hidden="1" outlineLevel="1">
      <c r="A143" s="505"/>
      <c r="B143" s="506">
        <v>948</v>
      </c>
      <c r="C143" s="507" t="s">
        <v>1221</v>
      </c>
      <c r="D143" s="681" t="s">
        <v>1211</v>
      </c>
      <c r="E143" s="681"/>
      <c r="F143" s="681"/>
      <c r="G143" s="681"/>
      <c r="H143" s="681"/>
      <c r="I143" s="508">
        <v>141.52000000000001</v>
      </c>
      <c r="J143" s="682">
        <v>0</v>
      </c>
      <c r="K143" s="682"/>
      <c r="L143" s="682">
        <v>0</v>
      </c>
      <c r="M143" s="682"/>
      <c r="N143" s="682">
        <v>141.52000000000001</v>
      </c>
      <c r="O143" s="682"/>
      <c r="P143" s="445"/>
      <c r="Q143" s="445"/>
      <c r="R143" s="445"/>
    </row>
    <row r="144" spans="1:18" hidden="1" outlineLevel="1">
      <c r="A144" s="505"/>
      <c r="B144" s="506">
        <v>949</v>
      </c>
      <c r="C144" s="507" t="s">
        <v>1222</v>
      </c>
      <c r="D144" s="681" t="s">
        <v>1211</v>
      </c>
      <c r="E144" s="681"/>
      <c r="F144" s="681"/>
      <c r="G144" s="681"/>
      <c r="H144" s="681"/>
      <c r="I144" s="508">
        <v>141.52000000000001</v>
      </c>
      <c r="J144" s="682">
        <v>0</v>
      </c>
      <c r="K144" s="682"/>
      <c r="L144" s="682">
        <v>0</v>
      </c>
      <c r="M144" s="682"/>
      <c r="N144" s="682">
        <v>141.52000000000001</v>
      </c>
      <c r="O144" s="682"/>
      <c r="P144" s="445"/>
      <c r="Q144" s="445"/>
      <c r="R144" s="445"/>
    </row>
    <row r="145" spans="1:18" hidden="1" outlineLevel="1">
      <c r="A145" s="505"/>
      <c r="B145" s="506">
        <v>950</v>
      </c>
      <c r="C145" s="507" t="s">
        <v>1223</v>
      </c>
      <c r="D145" s="681" t="s">
        <v>1211</v>
      </c>
      <c r="E145" s="681"/>
      <c r="F145" s="681"/>
      <c r="G145" s="681"/>
      <c r="H145" s="681"/>
      <c r="I145" s="508">
        <v>141.52000000000001</v>
      </c>
      <c r="J145" s="682">
        <v>0</v>
      </c>
      <c r="K145" s="682"/>
      <c r="L145" s="682">
        <v>0</v>
      </c>
      <c r="M145" s="682"/>
      <c r="N145" s="682">
        <v>141.52000000000001</v>
      </c>
      <c r="O145" s="682"/>
      <c r="P145" s="445"/>
      <c r="Q145" s="445"/>
      <c r="R145" s="445"/>
    </row>
    <row r="146" spans="1:18" hidden="1" outlineLevel="1">
      <c r="A146" s="505"/>
      <c r="B146" s="506">
        <v>951</v>
      </c>
      <c r="C146" s="507" t="s">
        <v>1224</v>
      </c>
      <c r="D146" s="681" t="s">
        <v>1211</v>
      </c>
      <c r="E146" s="681"/>
      <c r="F146" s="681"/>
      <c r="G146" s="681"/>
      <c r="H146" s="681"/>
      <c r="I146" s="508">
        <v>141.52000000000001</v>
      </c>
      <c r="J146" s="682">
        <v>0</v>
      </c>
      <c r="K146" s="682"/>
      <c r="L146" s="682">
        <v>0</v>
      </c>
      <c r="M146" s="682"/>
      <c r="N146" s="682">
        <v>141.52000000000001</v>
      </c>
      <c r="O146" s="682"/>
      <c r="P146" s="445"/>
      <c r="Q146" s="445"/>
      <c r="R146" s="445"/>
    </row>
    <row r="147" spans="1:18" hidden="1" outlineLevel="1">
      <c r="A147" s="505"/>
      <c r="B147" s="506">
        <v>952</v>
      </c>
      <c r="C147" s="507" t="s">
        <v>1225</v>
      </c>
      <c r="D147" s="681" t="s">
        <v>1211</v>
      </c>
      <c r="E147" s="681"/>
      <c r="F147" s="681"/>
      <c r="G147" s="681"/>
      <c r="H147" s="681"/>
      <c r="I147" s="508">
        <v>141.52000000000001</v>
      </c>
      <c r="J147" s="682">
        <v>0</v>
      </c>
      <c r="K147" s="682"/>
      <c r="L147" s="682">
        <v>0</v>
      </c>
      <c r="M147" s="682"/>
      <c r="N147" s="682">
        <v>141.52000000000001</v>
      </c>
      <c r="O147" s="682"/>
      <c r="P147" s="445"/>
      <c r="Q147" s="445"/>
      <c r="R147" s="445"/>
    </row>
    <row r="148" spans="1:18" hidden="1" outlineLevel="1">
      <c r="A148" s="505"/>
      <c r="B148" s="506">
        <v>953</v>
      </c>
      <c r="C148" s="507" t="s">
        <v>1226</v>
      </c>
      <c r="D148" s="681" t="s">
        <v>1211</v>
      </c>
      <c r="E148" s="681"/>
      <c r="F148" s="681"/>
      <c r="G148" s="681"/>
      <c r="H148" s="681"/>
      <c r="I148" s="508">
        <v>141.52000000000001</v>
      </c>
      <c r="J148" s="682">
        <v>0</v>
      </c>
      <c r="K148" s="682"/>
      <c r="L148" s="682">
        <v>0</v>
      </c>
      <c r="M148" s="682"/>
      <c r="N148" s="682">
        <v>141.52000000000001</v>
      </c>
      <c r="O148" s="682"/>
      <c r="P148" s="445"/>
      <c r="Q148" s="445"/>
      <c r="R148" s="445"/>
    </row>
    <row r="149" spans="1:18" hidden="1" outlineLevel="1">
      <c r="A149" s="505"/>
      <c r="B149" s="506">
        <v>954</v>
      </c>
      <c r="C149" s="507" t="s">
        <v>1227</v>
      </c>
      <c r="D149" s="681" t="s">
        <v>1211</v>
      </c>
      <c r="E149" s="681"/>
      <c r="F149" s="681"/>
      <c r="G149" s="681"/>
      <c r="H149" s="681"/>
      <c r="I149" s="508">
        <v>141.52000000000001</v>
      </c>
      <c r="J149" s="682">
        <v>0</v>
      </c>
      <c r="K149" s="682"/>
      <c r="L149" s="682">
        <v>0</v>
      </c>
      <c r="M149" s="682"/>
      <c r="N149" s="682">
        <v>141.52000000000001</v>
      </c>
      <c r="O149" s="682"/>
      <c r="P149" s="445"/>
      <c r="Q149" s="445"/>
      <c r="R149" s="445"/>
    </row>
    <row r="150" spans="1:18" hidden="1" outlineLevel="1">
      <c r="A150" s="505"/>
      <c r="B150" s="506">
        <v>955</v>
      </c>
      <c r="C150" s="507" t="s">
        <v>1228</v>
      </c>
      <c r="D150" s="681" t="s">
        <v>1211</v>
      </c>
      <c r="E150" s="681"/>
      <c r="F150" s="681"/>
      <c r="G150" s="681"/>
      <c r="H150" s="681"/>
      <c r="I150" s="508">
        <v>141.52000000000001</v>
      </c>
      <c r="J150" s="682">
        <v>0</v>
      </c>
      <c r="K150" s="682"/>
      <c r="L150" s="682">
        <v>0</v>
      </c>
      <c r="M150" s="682"/>
      <c r="N150" s="682">
        <v>141.52000000000001</v>
      </c>
      <c r="O150" s="682"/>
      <c r="P150" s="445"/>
      <c r="Q150" s="445"/>
      <c r="R150" s="445"/>
    </row>
    <row r="151" spans="1:18" hidden="1" outlineLevel="1">
      <c r="A151" s="505"/>
      <c r="B151" s="506">
        <v>956</v>
      </c>
      <c r="C151" s="507" t="s">
        <v>1229</v>
      </c>
      <c r="D151" s="681" t="s">
        <v>1211</v>
      </c>
      <c r="E151" s="681"/>
      <c r="F151" s="681"/>
      <c r="G151" s="681"/>
      <c r="H151" s="681"/>
      <c r="I151" s="508">
        <v>141.52000000000001</v>
      </c>
      <c r="J151" s="682">
        <v>0</v>
      </c>
      <c r="K151" s="682"/>
      <c r="L151" s="682">
        <v>0</v>
      </c>
      <c r="M151" s="682"/>
      <c r="N151" s="682">
        <v>141.52000000000001</v>
      </c>
      <c r="O151" s="682"/>
      <c r="P151" s="445"/>
      <c r="Q151" s="445"/>
      <c r="R151" s="445"/>
    </row>
    <row r="152" spans="1:18" hidden="1" outlineLevel="1">
      <c r="A152" s="505"/>
      <c r="B152" s="506">
        <v>957</v>
      </c>
      <c r="C152" s="507" t="s">
        <v>1230</v>
      </c>
      <c r="D152" s="681" t="s">
        <v>1211</v>
      </c>
      <c r="E152" s="681"/>
      <c r="F152" s="681"/>
      <c r="G152" s="681"/>
      <c r="H152" s="681"/>
      <c r="I152" s="508">
        <v>141.52000000000001</v>
      </c>
      <c r="J152" s="682">
        <v>0</v>
      </c>
      <c r="K152" s="682"/>
      <c r="L152" s="682">
        <v>0</v>
      </c>
      <c r="M152" s="682"/>
      <c r="N152" s="682">
        <v>141.52000000000001</v>
      </c>
      <c r="O152" s="682"/>
      <c r="P152" s="445"/>
      <c r="Q152" s="445"/>
      <c r="R152" s="445"/>
    </row>
    <row r="153" spans="1:18" hidden="1" outlineLevel="1">
      <c r="A153" s="505"/>
      <c r="B153" s="506">
        <v>958</v>
      </c>
      <c r="C153" s="507" t="s">
        <v>1231</v>
      </c>
      <c r="D153" s="681" t="s">
        <v>1211</v>
      </c>
      <c r="E153" s="681"/>
      <c r="F153" s="681"/>
      <c r="G153" s="681"/>
      <c r="H153" s="681"/>
      <c r="I153" s="508">
        <v>141.52000000000001</v>
      </c>
      <c r="J153" s="682">
        <v>0</v>
      </c>
      <c r="K153" s="682"/>
      <c r="L153" s="682">
        <v>0</v>
      </c>
      <c r="M153" s="682"/>
      <c r="N153" s="682">
        <v>141.52000000000001</v>
      </c>
      <c r="O153" s="682"/>
      <c r="P153" s="445"/>
      <c r="Q153" s="445"/>
      <c r="R153" s="445"/>
    </row>
    <row r="154" spans="1:18" hidden="1" outlineLevel="1">
      <c r="A154" s="505"/>
      <c r="B154" s="506">
        <v>959</v>
      </c>
      <c r="C154" s="507" t="s">
        <v>1232</v>
      </c>
      <c r="D154" s="681" t="s">
        <v>1211</v>
      </c>
      <c r="E154" s="681"/>
      <c r="F154" s="681"/>
      <c r="G154" s="681"/>
      <c r="H154" s="681"/>
      <c r="I154" s="508">
        <v>141.52000000000001</v>
      </c>
      <c r="J154" s="682">
        <v>0</v>
      </c>
      <c r="K154" s="682"/>
      <c r="L154" s="682">
        <v>0</v>
      </c>
      <c r="M154" s="682"/>
      <c r="N154" s="682">
        <v>141.52000000000001</v>
      </c>
      <c r="O154" s="682"/>
      <c r="P154" s="445"/>
      <c r="Q154" s="445"/>
      <c r="R154" s="445"/>
    </row>
    <row r="155" spans="1:18" hidden="1" outlineLevel="1">
      <c r="A155" s="505"/>
      <c r="B155" s="506">
        <v>960</v>
      </c>
      <c r="C155" s="507" t="s">
        <v>1233</v>
      </c>
      <c r="D155" s="681" t="s">
        <v>1211</v>
      </c>
      <c r="E155" s="681"/>
      <c r="F155" s="681"/>
      <c r="G155" s="681"/>
      <c r="H155" s="681"/>
      <c r="I155" s="508">
        <v>141.52000000000001</v>
      </c>
      <c r="J155" s="682">
        <v>0</v>
      </c>
      <c r="K155" s="682"/>
      <c r="L155" s="682">
        <v>0</v>
      </c>
      <c r="M155" s="682"/>
      <c r="N155" s="682">
        <v>141.52000000000001</v>
      </c>
      <c r="O155" s="682"/>
      <c r="P155" s="445"/>
      <c r="Q155" s="445"/>
      <c r="R155" s="445"/>
    </row>
    <row r="156" spans="1:18" hidden="1" outlineLevel="1">
      <c r="A156" s="505"/>
      <c r="B156" s="506">
        <v>961</v>
      </c>
      <c r="C156" s="507" t="s">
        <v>1234</v>
      </c>
      <c r="D156" s="681" t="s">
        <v>1211</v>
      </c>
      <c r="E156" s="681"/>
      <c r="F156" s="681"/>
      <c r="G156" s="681"/>
      <c r="H156" s="681"/>
      <c r="I156" s="508">
        <v>141.52000000000001</v>
      </c>
      <c r="J156" s="682">
        <v>0</v>
      </c>
      <c r="K156" s="682"/>
      <c r="L156" s="682">
        <v>0</v>
      </c>
      <c r="M156" s="682"/>
      <c r="N156" s="682">
        <v>141.52000000000001</v>
      </c>
      <c r="O156" s="682"/>
      <c r="P156" s="445"/>
      <c r="Q156" s="445"/>
      <c r="R156" s="445"/>
    </row>
    <row r="157" spans="1:18" hidden="1" outlineLevel="1">
      <c r="A157" s="505"/>
      <c r="B157" s="506">
        <v>962</v>
      </c>
      <c r="C157" s="507" t="s">
        <v>1235</v>
      </c>
      <c r="D157" s="681" t="s">
        <v>1211</v>
      </c>
      <c r="E157" s="681"/>
      <c r="F157" s="681"/>
      <c r="G157" s="681"/>
      <c r="H157" s="681"/>
      <c r="I157" s="508">
        <v>141.52000000000001</v>
      </c>
      <c r="J157" s="682">
        <v>0</v>
      </c>
      <c r="K157" s="682"/>
      <c r="L157" s="682">
        <v>0</v>
      </c>
      <c r="M157" s="682"/>
      <c r="N157" s="682">
        <v>141.52000000000001</v>
      </c>
      <c r="O157" s="682"/>
      <c r="P157" s="445"/>
      <c r="Q157" s="445"/>
      <c r="R157" s="445"/>
    </row>
    <row r="158" spans="1:18" hidden="1" outlineLevel="1">
      <c r="A158" s="505"/>
      <c r="B158" s="506">
        <v>963</v>
      </c>
      <c r="C158" s="507" t="s">
        <v>1236</v>
      </c>
      <c r="D158" s="681" t="s">
        <v>1195</v>
      </c>
      <c r="E158" s="681"/>
      <c r="F158" s="681"/>
      <c r="G158" s="681"/>
      <c r="H158" s="681"/>
      <c r="I158" s="508">
        <v>134.19999999999999</v>
      </c>
      <c r="J158" s="682">
        <v>0</v>
      </c>
      <c r="K158" s="682"/>
      <c r="L158" s="682">
        <v>0</v>
      </c>
      <c r="M158" s="682"/>
      <c r="N158" s="682">
        <v>134.19999999999999</v>
      </c>
      <c r="O158" s="682"/>
      <c r="P158" s="445"/>
      <c r="Q158" s="445"/>
      <c r="R158" s="445"/>
    </row>
    <row r="159" spans="1:18" hidden="1" outlineLevel="1">
      <c r="A159" s="505"/>
      <c r="B159" s="506">
        <v>964</v>
      </c>
      <c r="C159" s="507" t="s">
        <v>1237</v>
      </c>
      <c r="D159" s="681" t="s">
        <v>1195</v>
      </c>
      <c r="E159" s="681"/>
      <c r="F159" s="681"/>
      <c r="G159" s="681"/>
      <c r="H159" s="681"/>
      <c r="I159" s="508">
        <v>134.19999999999999</v>
      </c>
      <c r="J159" s="682">
        <v>0</v>
      </c>
      <c r="K159" s="682"/>
      <c r="L159" s="682">
        <v>0</v>
      </c>
      <c r="M159" s="682"/>
      <c r="N159" s="682">
        <v>134.19999999999999</v>
      </c>
      <c r="O159" s="682"/>
      <c r="P159" s="445"/>
      <c r="Q159" s="445"/>
      <c r="R159" s="445"/>
    </row>
    <row r="160" spans="1:18" hidden="1" outlineLevel="1">
      <c r="A160" s="505"/>
      <c r="B160" s="506">
        <v>965</v>
      </c>
      <c r="C160" s="507" t="s">
        <v>1238</v>
      </c>
      <c r="D160" s="681" t="s">
        <v>1195</v>
      </c>
      <c r="E160" s="681"/>
      <c r="F160" s="681"/>
      <c r="G160" s="681"/>
      <c r="H160" s="681"/>
      <c r="I160" s="508">
        <v>134.19999999999999</v>
      </c>
      <c r="J160" s="682">
        <v>0</v>
      </c>
      <c r="K160" s="682"/>
      <c r="L160" s="682">
        <v>0</v>
      </c>
      <c r="M160" s="682"/>
      <c r="N160" s="682">
        <v>134.19999999999999</v>
      </c>
      <c r="O160" s="682"/>
      <c r="P160" s="445"/>
      <c r="Q160" s="445"/>
      <c r="R160" s="445"/>
    </row>
    <row r="161" spans="1:18" hidden="1" outlineLevel="1">
      <c r="A161" s="505"/>
      <c r="B161" s="506">
        <v>966</v>
      </c>
      <c r="C161" s="507" t="s">
        <v>1239</v>
      </c>
      <c r="D161" s="681" t="s">
        <v>1195</v>
      </c>
      <c r="E161" s="681"/>
      <c r="F161" s="681"/>
      <c r="G161" s="681"/>
      <c r="H161" s="681"/>
      <c r="I161" s="508">
        <v>134.19999999999999</v>
      </c>
      <c r="J161" s="682">
        <v>0</v>
      </c>
      <c r="K161" s="682"/>
      <c r="L161" s="682">
        <v>0</v>
      </c>
      <c r="M161" s="682"/>
      <c r="N161" s="682">
        <v>134.19999999999999</v>
      </c>
      <c r="O161" s="682"/>
      <c r="P161" s="445"/>
      <c r="Q161" s="445"/>
      <c r="R161" s="445"/>
    </row>
    <row r="162" spans="1:18" hidden="1" outlineLevel="1">
      <c r="A162" s="505"/>
      <c r="B162" s="506">
        <v>967</v>
      </c>
      <c r="C162" s="507" t="s">
        <v>1240</v>
      </c>
      <c r="D162" s="681" t="s">
        <v>1195</v>
      </c>
      <c r="E162" s="681"/>
      <c r="F162" s="681"/>
      <c r="G162" s="681"/>
      <c r="H162" s="681"/>
      <c r="I162" s="508">
        <v>134.19999999999999</v>
      </c>
      <c r="J162" s="682">
        <v>0</v>
      </c>
      <c r="K162" s="682"/>
      <c r="L162" s="682">
        <v>0</v>
      </c>
      <c r="M162" s="682"/>
      <c r="N162" s="682">
        <v>134.19999999999999</v>
      </c>
      <c r="O162" s="682"/>
      <c r="P162" s="445"/>
      <c r="Q162" s="445"/>
      <c r="R162" s="445"/>
    </row>
    <row r="163" spans="1:18" hidden="1" outlineLevel="1">
      <c r="A163" s="505"/>
      <c r="B163" s="506">
        <v>968</v>
      </c>
      <c r="C163" s="507" t="s">
        <v>1241</v>
      </c>
      <c r="D163" s="681" t="s">
        <v>1195</v>
      </c>
      <c r="E163" s="681"/>
      <c r="F163" s="681"/>
      <c r="G163" s="681"/>
      <c r="H163" s="681"/>
      <c r="I163" s="508">
        <v>134.19999999999999</v>
      </c>
      <c r="J163" s="682">
        <v>0</v>
      </c>
      <c r="K163" s="682"/>
      <c r="L163" s="682">
        <v>0</v>
      </c>
      <c r="M163" s="682"/>
      <c r="N163" s="682">
        <v>134.19999999999999</v>
      </c>
      <c r="O163" s="682"/>
      <c r="P163" s="445"/>
      <c r="Q163" s="445"/>
      <c r="R163" s="445"/>
    </row>
    <row r="164" spans="1:18" hidden="1" outlineLevel="1">
      <c r="A164" s="505"/>
      <c r="B164" s="506">
        <v>969</v>
      </c>
      <c r="C164" s="507" t="s">
        <v>1242</v>
      </c>
      <c r="D164" s="681" t="s">
        <v>1195</v>
      </c>
      <c r="E164" s="681"/>
      <c r="F164" s="681"/>
      <c r="G164" s="681"/>
      <c r="H164" s="681"/>
      <c r="I164" s="508">
        <v>134.19999999999999</v>
      </c>
      <c r="J164" s="682">
        <v>0</v>
      </c>
      <c r="K164" s="682"/>
      <c r="L164" s="682">
        <v>0</v>
      </c>
      <c r="M164" s="682"/>
      <c r="N164" s="682">
        <v>134.19999999999999</v>
      </c>
      <c r="O164" s="682"/>
      <c r="P164" s="445"/>
      <c r="Q164" s="445"/>
      <c r="R164" s="445"/>
    </row>
    <row r="165" spans="1:18" hidden="1" outlineLevel="1">
      <c r="A165" s="505"/>
      <c r="B165" s="506">
        <v>970</v>
      </c>
      <c r="C165" s="507" t="s">
        <v>1243</v>
      </c>
      <c r="D165" s="681" t="s">
        <v>1195</v>
      </c>
      <c r="E165" s="681"/>
      <c r="F165" s="681"/>
      <c r="G165" s="681"/>
      <c r="H165" s="681"/>
      <c r="I165" s="508">
        <v>134.19999999999999</v>
      </c>
      <c r="J165" s="682">
        <v>0</v>
      </c>
      <c r="K165" s="682"/>
      <c r="L165" s="682">
        <v>0</v>
      </c>
      <c r="M165" s="682"/>
      <c r="N165" s="682">
        <v>134.19999999999999</v>
      </c>
      <c r="O165" s="682"/>
      <c r="P165" s="445"/>
      <c r="Q165" s="445"/>
      <c r="R165" s="445"/>
    </row>
    <row r="166" spans="1:18" hidden="1" outlineLevel="1">
      <c r="A166" s="505"/>
      <c r="B166" s="506">
        <v>971</v>
      </c>
      <c r="C166" s="507" t="s">
        <v>1244</v>
      </c>
      <c r="D166" s="681" t="s">
        <v>1195</v>
      </c>
      <c r="E166" s="681"/>
      <c r="F166" s="681"/>
      <c r="G166" s="681"/>
      <c r="H166" s="681"/>
      <c r="I166" s="508">
        <v>134.19999999999999</v>
      </c>
      <c r="J166" s="682">
        <v>0</v>
      </c>
      <c r="K166" s="682"/>
      <c r="L166" s="682">
        <v>0</v>
      </c>
      <c r="M166" s="682"/>
      <c r="N166" s="682">
        <v>134.19999999999999</v>
      </c>
      <c r="O166" s="682"/>
      <c r="P166" s="445"/>
      <c r="Q166" s="445"/>
      <c r="R166" s="445"/>
    </row>
    <row r="167" spans="1:18" hidden="1" outlineLevel="1">
      <c r="A167" s="505"/>
      <c r="B167" s="506">
        <v>972</v>
      </c>
      <c r="C167" s="507" t="s">
        <v>1245</v>
      </c>
      <c r="D167" s="681" t="s">
        <v>1195</v>
      </c>
      <c r="E167" s="681"/>
      <c r="F167" s="681"/>
      <c r="G167" s="681"/>
      <c r="H167" s="681"/>
      <c r="I167" s="508">
        <v>134.19999999999999</v>
      </c>
      <c r="J167" s="682">
        <v>0</v>
      </c>
      <c r="K167" s="682"/>
      <c r="L167" s="682">
        <v>0</v>
      </c>
      <c r="M167" s="682"/>
      <c r="N167" s="682">
        <v>134.19999999999999</v>
      </c>
      <c r="O167" s="682"/>
      <c r="P167" s="445"/>
      <c r="Q167" s="445"/>
      <c r="R167" s="445"/>
    </row>
    <row r="168" spans="1:18" hidden="1" outlineLevel="1">
      <c r="A168" s="505"/>
      <c r="B168" s="506">
        <v>973</v>
      </c>
      <c r="C168" s="507" t="s">
        <v>1246</v>
      </c>
      <c r="D168" s="681" t="s">
        <v>1195</v>
      </c>
      <c r="E168" s="681"/>
      <c r="F168" s="681"/>
      <c r="G168" s="681"/>
      <c r="H168" s="681"/>
      <c r="I168" s="508">
        <v>134.19999999999999</v>
      </c>
      <c r="J168" s="682">
        <v>0</v>
      </c>
      <c r="K168" s="682"/>
      <c r="L168" s="682">
        <v>0</v>
      </c>
      <c r="M168" s="682"/>
      <c r="N168" s="682">
        <v>134.19999999999999</v>
      </c>
      <c r="O168" s="682"/>
      <c r="P168" s="445"/>
      <c r="Q168" s="445"/>
      <c r="R168" s="445"/>
    </row>
    <row r="169" spans="1:18" hidden="1" outlineLevel="1">
      <c r="A169" s="505"/>
      <c r="B169" s="506">
        <v>974</v>
      </c>
      <c r="C169" s="507" t="s">
        <v>1247</v>
      </c>
      <c r="D169" s="681" t="s">
        <v>1195</v>
      </c>
      <c r="E169" s="681"/>
      <c r="F169" s="681"/>
      <c r="G169" s="681"/>
      <c r="H169" s="681"/>
      <c r="I169" s="508">
        <v>134.19999999999999</v>
      </c>
      <c r="J169" s="682">
        <v>0</v>
      </c>
      <c r="K169" s="682"/>
      <c r="L169" s="682">
        <v>0</v>
      </c>
      <c r="M169" s="682"/>
      <c r="N169" s="682">
        <v>134.19999999999999</v>
      </c>
      <c r="O169" s="682"/>
      <c r="P169" s="445"/>
      <c r="Q169" s="445"/>
      <c r="R169" s="445"/>
    </row>
    <row r="170" spans="1:18" hidden="1" outlineLevel="1">
      <c r="A170" s="505"/>
      <c r="B170" s="506">
        <v>975</v>
      </c>
      <c r="C170" s="507" t="s">
        <v>1248</v>
      </c>
      <c r="D170" s="681" t="s">
        <v>1195</v>
      </c>
      <c r="E170" s="681"/>
      <c r="F170" s="681"/>
      <c r="G170" s="681"/>
      <c r="H170" s="681"/>
      <c r="I170" s="508">
        <v>134.19999999999999</v>
      </c>
      <c r="J170" s="682">
        <v>0</v>
      </c>
      <c r="K170" s="682"/>
      <c r="L170" s="682">
        <v>0</v>
      </c>
      <c r="M170" s="682"/>
      <c r="N170" s="682">
        <v>134.19999999999999</v>
      </c>
      <c r="O170" s="682"/>
      <c r="P170" s="445"/>
      <c r="Q170" s="445"/>
      <c r="R170" s="445"/>
    </row>
    <row r="171" spans="1:18" hidden="1" outlineLevel="1">
      <c r="A171" s="505"/>
      <c r="B171" s="506">
        <v>976</v>
      </c>
      <c r="C171" s="507" t="s">
        <v>1249</v>
      </c>
      <c r="D171" s="681" t="s">
        <v>1195</v>
      </c>
      <c r="E171" s="681"/>
      <c r="F171" s="681"/>
      <c r="G171" s="681"/>
      <c r="H171" s="681"/>
      <c r="I171" s="508">
        <v>134.19999999999999</v>
      </c>
      <c r="J171" s="682">
        <v>0</v>
      </c>
      <c r="K171" s="682"/>
      <c r="L171" s="682">
        <v>0</v>
      </c>
      <c r="M171" s="682"/>
      <c r="N171" s="682">
        <v>134.19999999999999</v>
      </c>
      <c r="O171" s="682"/>
      <c r="P171" s="445"/>
      <c r="Q171" s="445"/>
      <c r="R171" s="445"/>
    </row>
    <row r="172" spans="1:18" hidden="1" outlineLevel="1">
      <c r="A172" s="505"/>
      <c r="B172" s="506">
        <v>977</v>
      </c>
      <c r="C172" s="507" t="s">
        <v>1250</v>
      </c>
      <c r="D172" s="681" t="s">
        <v>1195</v>
      </c>
      <c r="E172" s="681"/>
      <c r="F172" s="681"/>
      <c r="G172" s="681"/>
      <c r="H172" s="681"/>
      <c r="I172" s="508">
        <v>134.19999999999999</v>
      </c>
      <c r="J172" s="682">
        <v>0</v>
      </c>
      <c r="K172" s="682"/>
      <c r="L172" s="682">
        <v>0</v>
      </c>
      <c r="M172" s="682"/>
      <c r="N172" s="682">
        <v>134.19999999999999</v>
      </c>
      <c r="O172" s="682"/>
      <c r="P172" s="445"/>
      <c r="Q172" s="445"/>
      <c r="R172" s="445"/>
    </row>
    <row r="173" spans="1:18" hidden="1" outlineLevel="1">
      <c r="A173" s="505"/>
      <c r="B173" s="506">
        <v>978</v>
      </c>
      <c r="C173" s="507" t="s">
        <v>1251</v>
      </c>
      <c r="D173" s="681" t="s">
        <v>1195</v>
      </c>
      <c r="E173" s="681"/>
      <c r="F173" s="681"/>
      <c r="G173" s="681"/>
      <c r="H173" s="681"/>
      <c r="I173" s="508">
        <v>134.19999999999999</v>
      </c>
      <c r="J173" s="682">
        <v>0</v>
      </c>
      <c r="K173" s="682"/>
      <c r="L173" s="682">
        <v>0</v>
      </c>
      <c r="M173" s="682"/>
      <c r="N173" s="682">
        <v>134.19999999999999</v>
      </c>
      <c r="O173" s="682"/>
      <c r="P173" s="445"/>
      <c r="Q173" s="445"/>
      <c r="R173" s="445"/>
    </row>
    <row r="174" spans="1:18" hidden="1" outlineLevel="1">
      <c r="A174" s="505"/>
      <c r="B174" s="506">
        <v>979</v>
      </c>
      <c r="C174" s="507" t="s">
        <v>1252</v>
      </c>
      <c r="D174" s="681" t="s">
        <v>1195</v>
      </c>
      <c r="E174" s="681"/>
      <c r="F174" s="681"/>
      <c r="G174" s="681"/>
      <c r="H174" s="681"/>
      <c r="I174" s="508">
        <v>134.19999999999999</v>
      </c>
      <c r="J174" s="682">
        <v>0</v>
      </c>
      <c r="K174" s="682"/>
      <c r="L174" s="682">
        <v>0</v>
      </c>
      <c r="M174" s="682"/>
      <c r="N174" s="682">
        <v>134.19999999999999</v>
      </c>
      <c r="O174" s="682"/>
      <c r="P174" s="445"/>
      <c r="Q174" s="445"/>
      <c r="R174" s="445"/>
    </row>
    <row r="175" spans="1:18" hidden="1" outlineLevel="1">
      <c r="A175" s="505"/>
      <c r="B175" s="506">
        <v>980</v>
      </c>
      <c r="C175" s="507" t="s">
        <v>1253</v>
      </c>
      <c r="D175" s="681" t="s">
        <v>1195</v>
      </c>
      <c r="E175" s="681"/>
      <c r="F175" s="681"/>
      <c r="G175" s="681"/>
      <c r="H175" s="681"/>
      <c r="I175" s="508">
        <v>134.19999999999999</v>
      </c>
      <c r="J175" s="682">
        <v>0</v>
      </c>
      <c r="K175" s="682"/>
      <c r="L175" s="682">
        <v>0</v>
      </c>
      <c r="M175" s="682"/>
      <c r="N175" s="682">
        <v>134.19999999999999</v>
      </c>
      <c r="O175" s="682"/>
      <c r="P175" s="445"/>
      <c r="Q175" s="445"/>
      <c r="R175" s="445"/>
    </row>
    <row r="176" spans="1:18" hidden="1" outlineLevel="1">
      <c r="A176" s="505"/>
      <c r="B176" s="506">
        <v>981</v>
      </c>
      <c r="C176" s="507" t="s">
        <v>1254</v>
      </c>
      <c r="D176" s="681" t="s">
        <v>1195</v>
      </c>
      <c r="E176" s="681"/>
      <c r="F176" s="681"/>
      <c r="G176" s="681"/>
      <c r="H176" s="681"/>
      <c r="I176" s="508">
        <v>134.19999999999999</v>
      </c>
      <c r="J176" s="682">
        <v>0</v>
      </c>
      <c r="K176" s="682"/>
      <c r="L176" s="682">
        <v>0</v>
      </c>
      <c r="M176" s="682"/>
      <c r="N176" s="682">
        <v>134.19999999999999</v>
      </c>
      <c r="O176" s="682"/>
      <c r="P176" s="445"/>
      <c r="Q176" s="445"/>
      <c r="R176" s="445"/>
    </row>
    <row r="177" spans="1:18" hidden="1" outlineLevel="1">
      <c r="A177" s="505"/>
      <c r="B177" s="506">
        <v>982</v>
      </c>
      <c r="C177" s="507" t="s">
        <v>1255</v>
      </c>
      <c r="D177" s="681" t="s">
        <v>1195</v>
      </c>
      <c r="E177" s="681"/>
      <c r="F177" s="681"/>
      <c r="G177" s="681"/>
      <c r="H177" s="681"/>
      <c r="I177" s="508">
        <v>134.19999999999999</v>
      </c>
      <c r="J177" s="682">
        <v>0</v>
      </c>
      <c r="K177" s="682"/>
      <c r="L177" s="682">
        <v>0</v>
      </c>
      <c r="M177" s="682"/>
      <c r="N177" s="682">
        <v>134.19999999999999</v>
      </c>
      <c r="O177" s="682"/>
      <c r="P177" s="445"/>
      <c r="Q177" s="445"/>
      <c r="R177" s="445"/>
    </row>
    <row r="178" spans="1:18" hidden="1" outlineLevel="1">
      <c r="A178" s="505"/>
      <c r="B178" s="506">
        <v>983</v>
      </c>
      <c r="C178" s="507" t="s">
        <v>1256</v>
      </c>
      <c r="D178" s="681" t="s">
        <v>1195</v>
      </c>
      <c r="E178" s="681"/>
      <c r="F178" s="681"/>
      <c r="G178" s="681"/>
      <c r="H178" s="681"/>
      <c r="I178" s="508">
        <v>134.19999999999999</v>
      </c>
      <c r="J178" s="682">
        <v>0</v>
      </c>
      <c r="K178" s="682"/>
      <c r="L178" s="682">
        <v>0</v>
      </c>
      <c r="M178" s="682"/>
      <c r="N178" s="682">
        <v>134.19999999999999</v>
      </c>
      <c r="O178" s="682"/>
      <c r="P178" s="445"/>
      <c r="Q178" s="445"/>
      <c r="R178" s="445"/>
    </row>
    <row r="179" spans="1:18" hidden="1" outlineLevel="1">
      <c r="A179" s="505"/>
      <c r="B179" s="506">
        <v>984</v>
      </c>
      <c r="C179" s="507" t="s">
        <v>1257</v>
      </c>
      <c r="D179" s="681" t="s">
        <v>1195</v>
      </c>
      <c r="E179" s="681"/>
      <c r="F179" s="681"/>
      <c r="G179" s="681"/>
      <c r="H179" s="681"/>
      <c r="I179" s="508">
        <v>134.19999999999999</v>
      </c>
      <c r="J179" s="682">
        <v>0</v>
      </c>
      <c r="K179" s="682"/>
      <c r="L179" s="682">
        <v>0</v>
      </c>
      <c r="M179" s="682"/>
      <c r="N179" s="682">
        <v>134.19999999999999</v>
      </c>
      <c r="O179" s="682"/>
      <c r="P179" s="445"/>
      <c r="Q179" s="445"/>
      <c r="R179" s="445"/>
    </row>
    <row r="180" spans="1:18" hidden="1" outlineLevel="1">
      <c r="A180" s="505"/>
      <c r="B180" s="506">
        <v>985</v>
      </c>
      <c r="C180" s="507" t="s">
        <v>1258</v>
      </c>
      <c r="D180" s="681" t="s">
        <v>1195</v>
      </c>
      <c r="E180" s="681"/>
      <c r="F180" s="681"/>
      <c r="G180" s="681"/>
      <c r="H180" s="681"/>
      <c r="I180" s="508">
        <v>134.19999999999999</v>
      </c>
      <c r="J180" s="682">
        <v>0</v>
      </c>
      <c r="K180" s="682"/>
      <c r="L180" s="682">
        <v>0</v>
      </c>
      <c r="M180" s="682"/>
      <c r="N180" s="682">
        <v>134.19999999999999</v>
      </c>
      <c r="O180" s="682"/>
      <c r="P180" s="445"/>
      <c r="Q180" s="445"/>
      <c r="R180" s="445"/>
    </row>
    <row r="181" spans="1:18" hidden="1" outlineLevel="1">
      <c r="A181" s="505"/>
      <c r="B181" s="506">
        <v>986</v>
      </c>
      <c r="C181" s="507" t="s">
        <v>1259</v>
      </c>
      <c r="D181" s="681" t="s">
        <v>1195</v>
      </c>
      <c r="E181" s="681"/>
      <c r="F181" s="681"/>
      <c r="G181" s="681"/>
      <c r="H181" s="681"/>
      <c r="I181" s="508">
        <v>134.19999999999999</v>
      </c>
      <c r="J181" s="682">
        <v>0</v>
      </c>
      <c r="K181" s="682"/>
      <c r="L181" s="682">
        <v>0</v>
      </c>
      <c r="M181" s="682"/>
      <c r="N181" s="682">
        <v>134.19999999999999</v>
      </c>
      <c r="O181" s="682"/>
      <c r="P181" s="445"/>
      <c r="Q181" s="445"/>
      <c r="R181" s="445"/>
    </row>
    <row r="182" spans="1:18" hidden="1" outlineLevel="1">
      <c r="A182" s="505"/>
      <c r="B182" s="506">
        <v>987</v>
      </c>
      <c r="C182" s="507" t="s">
        <v>1260</v>
      </c>
      <c r="D182" s="681" t="s">
        <v>1261</v>
      </c>
      <c r="E182" s="681"/>
      <c r="F182" s="681"/>
      <c r="G182" s="681"/>
      <c r="H182" s="681"/>
      <c r="I182" s="508">
        <v>134.19999999999999</v>
      </c>
      <c r="J182" s="682">
        <v>0</v>
      </c>
      <c r="K182" s="682"/>
      <c r="L182" s="682">
        <v>0</v>
      </c>
      <c r="M182" s="682"/>
      <c r="N182" s="682">
        <v>134.19999999999999</v>
      </c>
      <c r="O182" s="682"/>
      <c r="P182" s="445"/>
      <c r="Q182" s="445"/>
      <c r="R182" s="445"/>
    </row>
    <row r="183" spans="1:18" hidden="1" outlineLevel="1">
      <c r="A183" s="505"/>
      <c r="B183" s="506">
        <v>988</v>
      </c>
      <c r="C183" s="507" t="s">
        <v>1262</v>
      </c>
      <c r="D183" s="681" t="s">
        <v>1195</v>
      </c>
      <c r="E183" s="681"/>
      <c r="F183" s="681"/>
      <c r="G183" s="681"/>
      <c r="H183" s="681"/>
      <c r="I183" s="508">
        <v>134.19999999999999</v>
      </c>
      <c r="J183" s="682">
        <v>0</v>
      </c>
      <c r="K183" s="682"/>
      <c r="L183" s="682">
        <v>0</v>
      </c>
      <c r="M183" s="682"/>
      <c r="N183" s="682">
        <v>134.19999999999999</v>
      </c>
      <c r="O183" s="682"/>
      <c r="P183" s="445"/>
      <c r="Q183" s="445"/>
      <c r="R183" s="445"/>
    </row>
    <row r="184" spans="1:18" hidden="1" outlineLevel="1">
      <c r="A184" s="505"/>
      <c r="B184" s="506">
        <v>989</v>
      </c>
      <c r="C184" s="507" t="s">
        <v>1263</v>
      </c>
      <c r="D184" s="681" t="s">
        <v>1195</v>
      </c>
      <c r="E184" s="681"/>
      <c r="F184" s="681"/>
      <c r="G184" s="681"/>
      <c r="H184" s="681"/>
      <c r="I184" s="508">
        <v>134.19999999999999</v>
      </c>
      <c r="J184" s="682">
        <v>0</v>
      </c>
      <c r="K184" s="682"/>
      <c r="L184" s="682">
        <v>0</v>
      </c>
      <c r="M184" s="682"/>
      <c r="N184" s="682">
        <v>134.19999999999999</v>
      </c>
      <c r="O184" s="682"/>
      <c r="P184" s="445"/>
      <c r="Q184" s="445"/>
      <c r="R184" s="445"/>
    </row>
    <row r="185" spans="1:18" hidden="1" outlineLevel="1">
      <c r="A185" s="505"/>
      <c r="B185" s="506">
        <v>990</v>
      </c>
      <c r="C185" s="507" t="s">
        <v>1264</v>
      </c>
      <c r="D185" s="681" t="s">
        <v>1195</v>
      </c>
      <c r="E185" s="681"/>
      <c r="F185" s="681"/>
      <c r="G185" s="681"/>
      <c r="H185" s="681"/>
      <c r="I185" s="508">
        <v>134.19999999999999</v>
      </c>
      <c r="J185" s="682">
        <v>0</v>
      </c>
      <c r="K185" s="682"/>
      <c r="L185" s="682">
        <v>0</v>
      </c>
      <c r="M185" s="682"/>
      <c r="N185" s="682">
        <v>134.19999999999999</v>
      </c>
      <c r="O185" s="682"/>
      <c r="P185" s="445"/>
      <c r="Q185" s="445"/>
      <c r="R185" s="445"/>
    </row>
    <row r="186" spans="1:18" hidden="1" outlineLevel="1">
      <c r="A186" s="505"/>
      <c r="B186" s="506">
        <v>991</v>
      </c>
      <c r="C186" s="507" t="s">
        <v>1265</v>
      </c>
      <c r="D186" s="681" t="s">
        <v>1195</v>
      </c>
      <c r="E186" s="681"/>
      <c r="F186" s="681"/>
      <c r="G186" s="681"/>
      <c r="H186" s="681"/>
      <c r="I186" s="508">
        <v>134.19999999999999</v>
      </c>
      <c r="J186" s="682">
        <v>0</v>
      </c>
      <c r="K186" s="682"/>
      <c r="L186" s="682">
        <v>0</v>
      </c>
      <c r="M186" s="682"/>
      <c r="N186" s="682">
        <v>134.19999999999999</v>
      </c>
      <c r="O186" s="682"/>
      <c r="P186" s="445"/>
      <c r="Q186" s="445"/>
      <c r="R186" s="445"/>
    </row>
    <row r="187" spans="1:18" hidden="1" outlineLevel="1">
      <c r="A187" s="505"/>
      <c r="B187" s="506">
        <v>992</v>
      </c>
      <c r="C187" s="507" t="s">
        <v>1266</v>
      </c>
      <c r="D187" s="681" t="s">
        <v>1195</v>
      </c>
      <c r="E187" s="681"/>
      <c r="F187" s="681"/>
      <c r="G187" s="681"/>
      <c r="H187" s="681"/>
      <c r="I187" s="508">
        <v>134.19999999999999</v>
      </c>
      <c r="J187" s="682">
        <v>0</v>
      </c>
      <c r="K187" s="682"/>
      <c r="L187" s="682">
        <v>0</v>
      </c>
      <c r="M187" s="682"/>
      <c r="N187" s="682">
        <v>134.19999999999999</v>
      </c>
      <c r="O187" s="682"/>
      <c r="P187" s="445"/>
      <c r="Q187" s="445"/>
      <c r="R187" s="445"/>
    </row>
    <row r="188" spans="1:18" hidden="1" outlineLevel="1">
      <c r="A188" s="505"/>
      <c r="B188" s="506">
        <v>993</v>
      </c>
      <c r="C188" s="507" t="s">
        <v>1267</v>
      </c>
      <c r="D188" s="681" t="s">
        <v>1195</v>
      </c>
      <c r="E188" s="681"/>
      <c r="F188" s="681"/>
      <c r="G188" s="681"/>
      <c r="H188" s="681"/>
      <c r="I188" s="508">
        <v>134.19999999999999</v>
      </c>
      <c r="J188" s="682">
        <v>0</v>
      </c>
      <c r="K188" s="682"/>
      <c r="L188" s="682">
        <v>0</v>
      </c>
      <c r="M188" s="682"/>
      <c r="N188" s="682">
        <v>134.19999999999999</v>
      </c>
      <c r="O188" s="682"/>
      <c r="P188" s="445"/>
      <c r="Q188" s="445"/>
      <c r="R188" s="445"/>
    </row>
    <row r="189" spans="1:18" hidden="1" outlineLevel="1">
      <c r="A189" s="505"/>
      <c r="B189" s="506">
        <v>994</v>
      </c>
      <c r="C189" s="507" t="s">
        <v>1268</v>
      </c>
      <c r="D189" s="681" t="s">
        <v>1195</v>
      </c>
      <c r="E189" s="681"/>
      <c r="F189" s="681"/>
      <c r="G189" s="681"/>
      <c r="H189" s="681"/>
      <c r="I189" s="508">
        <v>134.19999999999999</v>
      </c>
      <c r="J189" s="682">
        <v>0</v>
      </c>
      <c r="K189" s="682"/>
      <c r="L189" s="682">
        <v>0</v>
      </c>
      <c r="M189" s="682"/>
      <c r="N189" s="682">
        <v>134.19999999999999</v>
      </c>
      <c r="O189" s="682"/>
      <c r="P189" s="445"/>
      <c r="Q189" s="445"/>
      <c r="R189" s="445"/>
    </row>
    <row r="190" spans="1:18" hidden="1" outlineLevel="1">
      <c r="A190" s="505"/>
      <c r="B190" s="506">
        <v>995</v>
      </c>
      <c r="C190" s="507" t="s">
        <v>1269</v>
      </c>
      <c r="D190" s="681" t="s">
        <v>1270</v>
      </c>
      <c r="E190" s="681"/>
      <c r="F190" s="681"/>
      <c r="G190" s="681"/>
      <c r="H190" s="681"/>
      <c r="I190" s="508">
        <v>336.72</v>
      </c>
      <c r="J190" s="682">
        <v>0</v>
      </c>
      <c r="K190" s="682"/>
      <c r="L190" s="682">
        <v>0</v>
      </c>
      <c r="M190" s="682"/>
      <c r="N190" s="682">
        <v>336.72</v>
      </c>
      <c r="O190" s="682"/>
      <c r="P190" s="445"/>
      <c r="Q190" s="445"/>
      <c r="R190" s="445"/>
    </row>
    <row r="191" spans="1:18" hidden="1" outlineLevel="1">
      <c r="A191" s="505"/>
      <c r="B191" s="506">
        <v>996</v>
      </c>
      <c r="C191" s="507" t="s">
        <v>1271</v>
      </c>
      <c r="D191" s="681" t="s">
        <v>1270</v>
      </c>
      <c r="E191" s="681"/>
      <c r="F191" s="681"/>
      <c r="G191" s="681"/>
      <c r="H191" s="681"/>
      <c r="I191" s="508">
        <v>336.72</v>
      </c>
      <c r="J191" s="682">
        <v>0</v>
      </c>
      <c r="K191" s="682"/>
      <c r="L191" s="682">
        <v>0</v>
      </c>
      <c r="M191" s="682"/>
      <c r="N191" s="682">
        <v>336.72</v>
      </c>
      <c r="O191" s="682"/>
      <c r="P191" s="445"/>
      <c r="Q191" s="445"/>
      <c r="R191" s="445"/>
    </row>
    <row r="192" spans="1:18" hidden="1" outlineLevel="1">
      <c r="A192" s="505"/>
      <c r="B192" s="506">
        <v>997</v>
      </c>
      <c r="C192" s="507" t="s">
        <v>1272</v>
      </c>
      <c r="D192" s="681" t="s">
        <v>1270</v>
      </c>
      <c r="E192" s="681"/>
      <c r="F192" s="681"/>
      <c r="G192" s="681"/>
      <c r="H192" s="681"/>
      <c r="I192" s="508">
        <v>336.72</v>
      </c>
      <c r="J192" s="682">
        <v>0</v>
      </c>
      <c r="K192" s="682"/>
      <c r="L192" s="682">
        <v>0</v>
      </c>
      <c r="M192" s="682"/>
      <c r="N192" s="682">
        <v>336.72</v>
      </c>
      <c r="O192" s="682"/>
      <c r="P192" s="445"/>
      <c r="Q192" s="445"/>
      <c r="R192" s="445"/>
    </row>
    <row r="193" spans="1:18" hidden="1" outlineLevel="1">
      <c r="A193" s="505"/>
      <c r="B193" s="506">
        <v>998</v>
      </c>
      <c r="C193" s="507" t="s">
        <v>1273</v>
      </c>
      <c r="D193" s="681" t="s">
        <v>1270</v>
      </c>
      <c r="E193" s="681"/>
      <c r="F193" s="681"/>
      <c r="G193" s="681"/>
      <c r="H193" s="681"/>
      <c r="I193" s="508">
        <v>336.72</v>
      </c>
      <c r="J193" s="682">
        <v>0</v>
      </c>
      <c r="K193" s="682"/>
      <c r="L193" s="682">
        <v>0</v>
      </c>
      <c r="M193" s="682"/>
      <c r="N193" s="682">
        <v>336.72</v>
      </c>
      <c r="O193" s="682"/>
      <c r="P193" s="445"/>
      <c r="Q193" s="445"/>
      <c r="R193" s="445"/>
    </row>
    <row r="194" spans="1:18" hidden="1" outlineLevel="1">
      <c r="A194" s="505"/>
      <c r="B194" s="506">
        <v>999</v>
      </c>
      <c r="C194" s="507" t="s">
        <v>1274</v>
      </c>
      <c r="D194" s="681" t="s">
        <v>1270</v>
      </c>
      <c r="E194" s="681"/>
      <c r="F194" s="681"/>
      <c r="G194" s="681"/>
      <c r="H194" s="681"/>
      <c r="I194" s="508">
        <v>336.72</v>
      </c>
      <c r="J194" s="682">
        <v>0</v>
      </c>
      <c r="K194" s="682"/>
      <c r="L194" s="682">
        <v>0</v>
      </c>
      <c r="M194" s="682"/>
      <c r="N194" s="682">
        <v>336.72</v>
      </c>
      <c r="O194" s="682"/>
      <c r="P194" s="445"/>
      <c r="Q194" s="445"/>
      <c r="R194" s="445"/>
    </row>
    <row r="195" spans="1:18" hidden="1" outlineLevel="1">
      <c r="A195" s="505"/>
      <c r="B195" s="506">
        <v>1000</v>
      </c>
      <c r="C195" s="507" t="s">
        <v>1275</v>
      </c>
      <c r="D195" s="681" t="s">
        <v>1276</v>
      </c>
      <c r="E195" s="681"/>
      <c r="F195" s="681"/>
      <c r="G195" s="681"/>
      <c r="H195" s="681"/>
      <c r="I195" s="508">
        <v>262.3</v>
      </c>
      <c r="J195" s="682">
        <v>0</v>
      </c>
      <c r="K195" s="682"/>
      <c r="L195" s="682">
        <v>0</v>
      </c>
      <c r="M195" s="682"/>
      <c r="N195" s="682">
        <v>262.3</v>
      </c>
      <c r="O195" s="682"/>
      <c r="P195" s="445"/>
      <c r="Q195" s="445"/>
      <c r="R195" s="445"/>
    </row>
    <row r="196" spans="1:18" hidden="1" outlineLevel="1">
      <c r="A196" s="505"/>
      <c r="B196" s="506">
        <v>1001</v>
      </c>
      <c r="C196" s="507" t="s">
        <v>1277</v>
      </c>
      <c r="D196" s="681" t="s">
        <v>1276</v>
      </c>
      <c r="E196" s="681"/>
      <c r="F196" s="681"/>
      <c r="G196" s="681"/>
      <c r="H196" s="681"/>
      <c r="I196" s="508">
        <v>262.3</v>
      </c>
      <c r="J196" s="682">
        <v>0</v>
      </c>
      <c r="K196" s="682"/>
      <c r="L196" s="682">
        <v>0</v>
      </c>
      <c r="M196" s="682"/>
      <c r="N196" s="682">
        <v>262.3</v>
      </c>
      <c r="O196" s="682"/>
      <c r="P196" s="445"/>
      <c r="Q196" s="445"/>
      <c r="R196" s="445"/>
    </row>
    <row r="197" spans="1:18" hidden="1" outlineLevel="1">
      <c r="A197" s="505"/>
      <c r="B197" s="506">
        <v>1002</v>
      </c>
      <c r="C197" s="507" t="s">
        <v>1278</v>
      </c>
      <c r="D197" s="681" t="s">
        <v>1276</v>
      </c>
      <c r="E197" s="681"/>
      <c r="F197" s="681"/>
      <c r="G197" s="681"/>
      <c r="H197" s="681"/>
      <c r="I197" s="508">
        <v>262.3</v>
      </c>
      <c r="J197" s="682">
        <v>0</v>
      </c>
      <c r="K197" s="682"/>
      <c r="L197" s="682">
        <v>0</v>
      </c>
      <c r="M197" s="682"/>
      <c r="N197" s="682">
        <v>262.3</v>
      </c>
      <c r="O197" s="682"/>
      <c r="P197" s="445"/>
      <c r="Q197" s="445"/>
      <c r="R197" s="445"/>
    </row>
    <row r="198" spans="1:18" hidden="1" outlineLevel="1">
      <c r="A198" s="505"/>
      <c r="B198" s="506">
        <v>1003</v>
      </c>
      <c r="C198" s="507" t="s">
        <v>1279</v>
      </c>
      <c r="D198" s="681" t="s">
        <v>1276</v>
      </c>
      <c r="E198" s="681"/>
      <c r="F198" s="681"/>
      <c r="G198" s="681"/>
      <c r="H198" s="681"/>
      <c r="I198" s="508">
        <v>262.3</v>
      </c>
      <c r="J198" s="682">
        <v>0</v>
      </c>
      <c r="K198" s="682"/>
      <c r="L198" s="682">
        <v>0</v>
      </c>
      <c r="M198" s="682"/>
      <c r="N198" s="682">
        <v>262.3</v>
      </c>
      <c r="O198" s="682"/>
      <c r="P198" s="445"/>
      <c r="Q198" s="445"/>
      <c r="R198" s="445"/>
    </row>
    <row r="199" spans="1:18" hidden="1" outlineLevel="1">
      <c r="A199" s="505"/>
      <c r="B199" s="506">
        <v>1004</v>
      </c>
      <c r="C199" s="507" t="s">
        <v>1280</v>
      </c>
      <c r="D199" s="681" t="s">
        <v>1276</v>
      </c>
      <c r="E199" s="681"/>
      <c r="F199" s="681"/>
      <c r="G199" s="681"/>
      <c r="H199" s="681"/>
      <c r="I199" s="508">
        <v>262.3</v>
      </c>
      <c r="J199" s="682">
        <v>0</v>
      </c>
      <c r="K199" s="682"/>
      <c r="L199" s="682">
        <v>0</v>
      </c>
      <c r="M199" s="682"/>
      <c r="N199" s="682">
        <v>262.3</v>
      </c>
      <c r="O199" s="682"/>
      <c r="P199" s="445"/>
      <c r="Q199" s="445"/>
      <c r="R199" s="445"/>
    </row>
    <row r="200" spans="1:18" hidden="1" outlineLevel="1">
      <c r="A200" s="505"/>
      <c r="B200" s="506">
        <v>1005</v>
      </c>
      <c r="C200" s="507" t="s">
        <v>1281</v>
      </c>
      <c r="D200" s="681" t="s">
        <v>1276</v>
      </c>
      <c r="E200" s="681"/>
      <c r="F200" s="681"/>
      <c r="G200" s="681"/>
      <c r="H200" s="681"/>
      <c r="I200" s="508">
        <v>262.3</v>
      </c>
      <c r="J200" s="682">
        <v>0</v>
      </c>
      <c r="K200" s="682"/>
      <c r="L200" s="682">
        <v>0</v>
      </c>
      <c r="M200" s="682"/>
      <c r="N200" s="682">
        <v>262.3</v>
      </c>
      <c r="O200" s="682"/>
      <c r="P200" s="445"/>
      <c r="Q200" s="445"/>
      <c r="R200" s="445"/>
    </row>
    <row r="201" spans="1:18" hidden="1" outlineLevel="1">
      <c r="A201" s="505"/>
      <c r="B201" s="506">
        <v>1006</v>
      </c>
      <c r="C201" s="507" t="s">
        <v>1282</v>
      </c>
      <c r="D201" s="681" t="s">
        <v>1283</v>
      </c>
      <c r="E201" s="681"/>
      <c r="F201" s="681"/>
      <c r="G201" s="681"/>
      <c r="H201" s="681"/>
      <c r="I201" s="508">
        <v>262.3</v>
      </c>
      <c r="J201" s="682">
        <v>0</v>
      </c>
      <c r="K201" s="682"/>
      <c r="L201" s="682">
        <v>0</v>
      </c>
      <c r="M201" s="682"/>
      <c r="N201" s="682">
        <v>262.3</v>
      </c>
      <c r="O201" s="682"/>
      <c r="P201" s="445"/>
      <c r="Q201" s="445"/>
      <c r="R201" s="445"/>
    </row>
    <row r="202" spans="1:18" hidden="1" outlineLevel="1">
      <c r="A202" s="505"/>
      <c r="B202" s="506">
        <v>1015</v>
      </c>
      <c r="C202" s="507" t="s">
        <v>1284</v>
      </c>
      <c r="D202" s="681" t="s">
        <v>1285</v>
      </c>
      <c r="E202" s="681"/>
      <c r="F202" s="681"/>
      <c r="G202" s="681"/>
      <c r="H202" s="681"/>
      <c r="I202" s="508">
        <v>115.9</v>
      </c>
      <c r="J202" s="682">
        <v>0</v>
      </c>
      <c r="K202" s="682"/>
      <c r="L202" s="682">
        <v>0</v>
      </c>
      <c r="M202" s="682"/>
      <c r="N202" s="682">
        <v>115.9</v>
      </c>
      <c r="O202" s="682"/>
      <c r="P202" s="445"/>
      <c r="Q202" s="445"/>
      <c r="R202" s="445"/>
    </row>
    <row r="203" spans="1:18" hidden="1" outlineLevel="1">
      <c r="A203" s="505"/>
      <c r="B203" s="506">
        <v>1016</v>
      </c>
      <c r="C203" s="507" t="s">
        <v>1286</v>
      </c>
      <c r="D203" s="681" t="s">
        <v>1285</v>
      </c>
      <c r="E203" s="681"/>
      <c r="F203" s="681"/>
      <c r="G203" s="681"/>
      <c r="H203" s="681"/>
      <c r="I203" s="508">
        <v>115.9</v>
      </c>
      <c r="J203" s="682">
        <v>0</v>
      </c>
      <c r="K203" s="682"/>
      <c r="L203" s="682">
        <v>0</v>
      </c>
      <c r="M203" s="682"/>
      <c r="N203" s="682">
        <v>115.9</v>
      </c>
      <c r="O203" s="682"/>
      <c r="P203" s="445"/>
      <c r="Q203" s="445"/>
      <c r="R203" s="445"/>
    </row>
    <row r="204" spans="1:18" hidden="1" outlineLevel="1">
      <c r="A204" s="505"/>
      <c r="B204" s="506">
        <v>1017</v>
      </c>
      <c r="C204" s="507" t="s">
        <v>1287</v>
      </c>
      <c r="D204" s="681" t="s">
        <v>1285</v>
      </c>
      <c r="E204" s="681"/>
      <c r="F204" s="681"/>
      <c r="G204" s="681"/>
      <c r="H204" s="681"/>
      <c r="I204" s="522">
        <v>115.9</v>
      </c>
      <c r="J204" s="682">
        <v>0</v>
      </c>
      <c r="K204" s="682"/>
      <c r="L204" s="682">
        <v>0</v>
      </c>
      <c r="M204" s="682"/>
      <c r="N204" s="682">
        <v>115.9</v>
      </c>
      <c r="O204" s="682"/>
      <c r="P204" s="445"/>
      <c r="Q204" s="445"/>
      <c r="R204" s="445"/>
    </row>
    <row r="205" spans="1:18" hidden="1" outlineLevel="1">
      <c r="A205" s="505"/>
      <c r="B205" s="506">
        <v>1019</v>
      </c>
      <c r="C205" s="507" t="s">
        <v>1288</v>
      </c>
      <c r="D205" s="681" t="s">
        <v>1289</v>
      </c>
      <c r="E205" s="681"/>
      <c r="F205" s="681"/>
      <c r="G205" s="681"/>
      <c r="H205" s="681"/>
      <c r="I205" s="522">
        <v>1119</v>
      </c>
      <c r="J205" s="682">
        <v>0</v>
      </c>
      <c r="K205" s="682"/>
      <c r="L205" s="682">
        <v>0</v>
      </c>
      <c r="M205" s="682"/>
      <c r="N205" s="682">
        <v>1119</v>
      </c>
      <c r="O205" s="682"/>
      <c r="P205" s="445"/>
      <c r="Q205" s="445"/>
      <c r="R205" s="445"/>
    </row>
    <row r="206" spans="1:18" hidden="1" outlineLevel="1">
      <c r="A206" s="505"/>
      <c r="B206" s="506">
        <v>1020</v>
      </c>
      <c r="C206" s="507" t="s">
        <v>1290</v>
      </c>
      <c r="D206" s="681" t="s">
        <v>1291</v>
      </c>
      <c r="E206" s="681"/>
      <c r="F206" s="681"/>
      <c r="G206" s="681"/>
      <c r="H206" s="681"/>
      <c r="I206" s="522">
        <v>1029</v>
      </c>
      <c r="J206" s="682">
        <v>0</v>
      </c>
      <c r="K206" s="682"/>
      <c r="L206" s="682">
        <v>0</v>
      </c>
      <c r="M206" s="682"/>
      <c r="N206" s="682">
        <v>1029</v>
      </c>
      <c r="O206" s="682"/>
      <c r="P206" s="445"/>
      <c r="Q206" s="445"/>
      <c r="R206" s="445"/>
    </row>
    <row r="207" spans="1:18" hidden="1" outlineLevel="1">
      <c r="A207" s="505"/>
      <c r="B207" s="506">
        <v>1022</v>
      </c>
      <c r="C207" s="507" t="s">
        <v>1292</v>
      </c>
      <c r="D207" s="681" t="s">
        <v>1293</v>
      </c>
      <c r="E207" s="681"/>
      <c r="F207" s="681"/>
      <c r="G207" s="681"/>
      <c r="H207" s="681"/>
      <c r="I207" s="522">
        <v>1765.5</v>
      </c>
      <c r="J207" s="682">
        <v>0</v>
      </c>
      <c r="K207" s="682"/>
      <c r="L207" s="682">
        <v>0</v>
      </c>
      <c r="M207" s="682"/>
      <c r="N207" s="682">
        <v>1765.5</v>
      </c>
      <c r="O207" s="682"/>
      <c r="P207" s="445"/>
      <c r="Q207" s="445"/>
      <c r="R207" s="445"/>
    </row>
    <row r="208" spans="1:18" hidden="1" outlineLevel="1">
      <c r="A208" s="505"/>
      <c r="B208" s="506">
        <v>1024</v>
      </c>
      <c r="C208" s="507" t="s">
        <v>1294</v>
      </c>
      <c r="D208" s="681" t="s">
        <v>1295</v>
      </c>
      <c r="E208" s="681"/>
      <c r="F208" s="681"/>
      <c r="G208" s="681"/>
      <c r="H208" s="681"/>
      <c r="I208" s="522">
        <v>463.6</v>
      </c>
      <c r="J208" s="682">
        <v>0</v>
      </c>
      <c r="K208" s="682"/>
      <c r="L208" s="682">
        <v>0</v>
      </c>
      <c r="M208" s="682"/>
      <c r="N208" s="682">
        <v>463.6</v>
      </c>
      <c r="O208" s="682"/>
      <c r="P208" s="445"/>
      <c r="Q208" s="445"/>
      <c r="R208" s="445"/>
    </row>
    <row r="209" spans="1:18" hidden="1" outlineLevel="1">
      <c r="A209" s="505"/>
      <c r="B209" s="506">
        <v>1027</v>
      </c>
      <c r="C209" s="507" t="s">
        <v>1296</v>
      </c>
      <c r="D209" s="681" t="s">
        <v>1297</v>
      </c>
      <c r="E209" s="681"/>
      <c r="F209" s="681"/>
      <c r="G209" s="681"/>
      <c r="H209" s="681"/>
      <c r="I209" s="522">
        <v>148.72</v>
      </c>
      <c r="J209" s="682">
        <v>0</v>
      </c>
      <c r="K209" s="682"/>
      <c r="L209" s="682">
        <v>0</v>
      </c>
      <c r="M209" s="682"/>
      <c r="N209" s="682">
        <v>148.72</v>
      </c>
      <c r="O209" s="682"/>
      <c r="P209" s="445"/>
      <c r="Q209" s="445"/>
      <c r="R209" s="445"/>
    </row>
    <row r="210" spans="1:18" hidden="1" outlineLevel="1">
      <c r="A210" s="505"/>
      <c r="B210" s="506">
        <v>1028</v>
      </c>
      <c r="C210" s="507" t="s">
        <v>1298</v>
      </c>
      <c r="D210" s="681" t="s">
        <v>1299</v>
      </c>
      <c r="E210" s="681"/>
      <c r="F210" s="681"/>
      <c r="G210" s="681"/>
      <c r="H210" s="681"/>
      <c r="I210" s="508">
        <v>293.55</v>
      </c>
      <c r="J210" s="682">
        <v>0</v>
      </c>
      <c r="K210" s="682"/>
      <c r="L210" s="682">
        <v>0</v>
      </c>
      <c r="M210" s="682"/>
      <c r="N210" s="682">
        <v>293.55</v>
      </c>
      <c r="O210" s="682"/>
      <c r="P210" s="445"/>
      <c r="Q210" s="445"/>
      <c r="R210" s="445"/>
    </row>
    <row r="211" spans="1:18" hidden="1" outlineLevel="1">
      <c r="A211" s="505"/>
      <c r="B211" s="506">
        <v>1029</v>
      </c>
      <c r="C211" s="507" t="s">
        <v>1300</v>
      </c>
      <c r="D211" s="681" t="s">
        <v>1301</v>
      </c>
      <c r="E211" s="681"/>
      <c r="F211" s="681"/>
      <c r="G211" s="681"/>
      <c r="H211" s="681"/>
      <c r="I211" s="508">
        <v>3100</v>
      </c>
      <c r="J211" s="682">
        <v>0</v>
      </c>
      <c r="K211" s="682"/>
      <c r="L211" s="682">
        <v>0</v>
      </c>
      <c r="M211" s="682"/>
      <c r="N211" s="682">
        <v>3100</v>
      </c>
      <c r="O211" s="682"/>
      <c r="P211" s="445"/>
      <c r="Q211" s="445"/>
      <c r="R211" s="445"/>
    </row>
    <row r="212" spans="1:18" hidden="1" outlineLevel="1">
      <c r="A212" s="505"/>
      <c r="B212" s="506">
        <v>1030</v>
      </c>
      <c r="C212" s="507" t="s">
        <v>1302</v>
      </c>
      <c r="D212" s="681" t="s">
        <v>1303</v>
      </c>
      <c r="E212" s="681"/>
      <c r="F212" s="681"/>
      <c r="G212" s="681"/>
      <c r="H212" s="681"/>
      <c r="I212" s="508">
        <v>2850</v>
      </c>
      <c r="J212" s="682">
        <v>0</v>
      </c>
      <c r="K212" s="682"/>
      <c r="L212" s="682">
        <v>0</v>
      </c>
      <c r="M212" s="682"/>
      <c r="N212" s="682">
        <v>2850</v>
      </c>
      <c r="O212" s="682"/>
      <c r="P212" s="445"/>
      <c r="Q212" s="445"/>
      <c r="R212" s="445"/>
    </row>
    <row r="213" spans="1:18" hidden="1" outlineLevel="1">
      <c r="A213" s="505"/>
      <c r="B213" s="506">
        <v>1031</v>
      </c>
      <c r="C213" s="507" t="s">
        <v>1304</v>
      </c>
      <c r="D213" s="681" t="s">
        <v>1305</v>
      </c>
      <c r="E213" s="681"/>
      <c r="F213" s="681"/>
      <c r="G213" s="681"/>
      <c r="H213" s="681"/>
      <c r="I213" s="508">
        <v>2750</v>
      </c>
      <c r="J213" s="682">
        <v>0</v>
      </c>
      <c r="K213" s="682"/>
      <c r="L213" s="682">
        <v>0</v>
      </c>
      <c r="M213" s="682"/>
      <c r="N213" s="682">
        <v>2750</v>
      </c>
      <c r="O213" s="682"/>
      <c r="P213" s="445"/>
      <c r="Q213" s="445"/>
      <c r="R213" s="445"/>
    </row>
    <row r="214" spans="1:18" hidden="1" outlineLevel="1">
      <c r="A214" s="505"/>
      <c r="B214" s="506">
        <v>1033</v>
      </c>
      <c r="C214" s="507" t="s">
        <v>1306</v>
      </c>
      <c r="D214" s="681" t="s">
        <v>1307</v>
      </c>
      <c r="E214" s="681"/>
      <c r="F214" s="681"/>
      <c r="G214" s="681"/>
      <c r="H214" s="681"/>
      <c r="I214" s="508">
        <v>1275</v>
      </c>
      <c r="J214" s="682">
        <v>0</v>
      </c>
      <c r="K214" s="682"/>
      <c r="L214" s="682">
        <v>0</v>
      </c>
      <c r="M214" s="682"/>
      <c r="N214" s="682">
        <v>1275</v>
      </c>
      <c r="O214" s="682"/>
      <c r="P214" s="445"/>
      <c r="Q214" s="445"/>
      <c r="R214" s="445"/>
    </row>
    <row r="215" spans="1:18" hidden="1" outlineLevel="1">
      <c r="A215" s="505"/>
      <c r="B215" s="506">
        <v>1034</v>
      </c>
      <c r="C215" s="507" t="s">
        <v>1308</v>
      </c>
      <c r="D215" s="681" t="s">
        <v>1307</v>
      </c>
      <c r="E215" s="681"/>
      <c r="F215" s="681"/>
      <c r="G215" s="681"/>
      <c r="H215" s="681"/>
      <c r="I215" s="508">
        <v>1275</v>
      </c>
      <c r="J215" s="682">
        <v>0</v>
      </c>
      <c r="K215" s="682"/>
      <c r="L215" s="682">
        <v>0</v>
      </c>
      <c r="M215" s="682"/>
      <c r="N215" s="682">
        <v>1275</v>
      </c>
      <c r="O215" s="682"/>
      <c r="P215" s="445"/>
      <c r="Q215" s="445"/>
      <c r="R215" s="445"/>
    </row>
    <row r="216" spans="1:18" hidden="1" outlineLevel="1">
      <c r="A216" s="505"/>
      <c r="B216" s="506">
        <v>1035</v>
      </c>
      <c r="C216" s="507" t="s">
        <v>1309</v>
      </c>
      <c r="D216" s="681" t="s">
        <v>1310</v>
      </c>
      <c r="E216" s="681"/>
      <c r="F216" s="681"/>
      <c r="G216" s="681"/>
      <c r="H216" s="681"/>
      <c r="I216" s="508">
        <v>274.5</v>
      </c>
      <c r="J216" s="682">
        <v>0</v>
      </c>
      <c r="K216" s="682"/>
      <c r="L216" s="682">
        <v>0</v>
      </c>
      <c r="M216" s="682"/>
      <c r="N216" s="682">
        <v>274.5</v>
      </c>
      <c r="O216" s="682"/>
      <c r="P216" s="445"/>
      <c r="Q216" s="445"/>
      <c r="R216" s="445"/>
    </row>
    <row r="217" spans="1:18" hidden="1" outlineLevel="1">
      <c r="A217" s="505"/>
      <c r="B217" s="506">
        <v>1036</v>
      </c>
      <c r="C217" s="507" t="s">
        <v>1311</v>
      </c>
      <c r="D217" s="681" t="s">
        <v>1310</v>
      </c>
      <c r="E217" s="681"/>
      <c r="F217" s="681"/>
      <c r="G217" s="681"/>
      <c r="H217" s="681"/>
      <c r="I217" s="508">
        <v>274.5</v>
      </c>
      <c r="J217" s="682">
        <v>0</v>
      </c>
      <c r="K217" s="682"/>
      <c r="L217" s="682">
        <v>0</v>
      </c>
      <c r="M217" s="682"/>
      <c r="N217" s="682">
        <v>274.5</v>
      </c>
      <c r="O217" s="682"/>
      <c r="P217" s="445"/>
      <c r="Q217" s="445"/>
      <c r="R217" s="445"/>
    </row>
    <row r="218" spans="1:18" hidden="1" outlineLevel="1">
      <c r="A218" s="505"/>
      <c r="B218" s="506">
        <v>1037</v>
      </c>
      <c r="C218" s="507" t="s">
        <v>1312</v>
      </c>
      <c r="D218" s="681" t="s">
        <v>1185</v>
      </c>
      <c r="E218" s="681"/>
      <c r="F218" s="681"/>
      <c r="G218" s="681"/>
      <c r="H218" s="681"/>
      <c r="I218" s="508">
        <v>201.3</v>
      </c>
      <c r="J218" s="682">
        <v>0</v>
      </c>
      <c r="K218" s="682"/>
      <c r="L218" s="682">
        <v>0</v>
      </c>
      <c r="M218" s="682"/>
      <c r="N218" s="682">
        <v>201.3</v>
      </c>
      <c r="O218" s="682"/>
      <c r="P218" s="445"/>
      <c r="Q218" s="445"/>
      <c r="R218" s="445"/>
    </row>
    <row r="219" spans="1:18" hidden="1" outlineLevel="1">
      <c r="A219" s="505"/>
      <c r="B219" s="506">
        <v>1040</v>
      </c>
      <c r="C219" s="507" t="s">
        <v>1313</v>
      </c>
      <c r="D219" s="681" t="s">
        <v>1314</v>
      </c>
      <c r="E219" s="681"/>
      <c r="F219" s="681"/>
      <c r="G219" s="681"/>
      <c r="H219" s="681"/>
      <c r="I219" s="508">
        <v>410</v>
      </c>
      <c r="J219" s="682">
        <v>0</v>
      </c>
      <c r="K219" s="682"/>
      <c r="L219" s="682">
        <v>0</v>
      </c>
      <c r="M219" s="682"/>
      <c r="N219" s="682">
        <v>410</v>
      </c>
      <c r="O219" s="682"/>
      <c r="P219" s="445"/>
      <c r="Q219" s="445"/>
      <c r="R219" s="445"/>
    </row>
    <row r="220" spans="1:18" hidden="1" outlineLevel="1">
      <c r="A220" s="505"/>
      <c r="B220" s="506">
        <v>1043</v>
      </c>
      <c r="C220" s="507" t="s">
        <v>1315</v>
      </c>
      <c r="D220" s="681" t="s">
        <v>1316</v>
      </c>
      <c r="E220" s="681"/>
      <c r="F220" s="681"/>
      <c r="G220" s="681"/>
      <c r="H220" s="681"/>
      <c r="I220" s="508">
        <v>132</v>
      </c>
      <c r="J220" s="682">
        <v>0</v>
      </c>
      <c r="K220" s="682"/>
      <c r="L220" s="682">
        <v>0</v>
      </c>
      <c r="M220" s="682"/>
      <c r="N220" s="682">
        <v>132</v>
      </c>
      <c r="O220" s="682"/>
      <c r="P220" s="445"/>
      <c r="Q220" s="445"/>
      <c r="R220" s="445"/>
    </row>
    <row r="221" spans="1:18" hidden="1" outlineLevel="1">
      <c r="A221" s="505"/>
      <c r="B221" s="506">
        <v>1044</v>
      </c>
      <c r="C221" s="507" t="s">
        <v>1317</v>
      </c>
      <c r="D221" s="681" t="s">
        <v>1316</v>
      </c>
      <c r="E221" s="681"/>
      <c r="F221" s="681"/>
      <c r="G221" s="681"/>
      <c r="H221" s="681"/>
      <c r="I221" s="508">
        <v>132</v>
      </c>
      <c r="J221" s="682">
        <v>0</v>
      </c>
      <c r="K221" s="682"/>
      <c r="L221" s="682">
        <v>0</v>
      </c>
      <c r="M221" s="682"/>
      <c r="N221" s="682">
        <v>132</v>
      </c>
      <c r="O221" s="682"/>
      <c r="P221" s="445"/>
      <c r="Q221" s="445"/>
      <c r="R221" s="445"/>
    </row>
    <row r="222" spans="1:18" hidden="1" outlineLevel="1">
      <c r="A222" s="505"/>
      <c r="B222" s="506">
        <v>1045</v>
      </c>
      <c r="C222" s="507" t="s">
        <v>1318</v>
      </c>
      <c r="D222" s="681" t="s">
        <v>1319</v>
      </c>
      <c r="E222" s="681"/>
      <c r="F222" s="681"/>
      <c r="G222" s="681"/>
      <c r="H222" s="681"/>
      <c r="I222" s="508">
        <v>350</v>
      </c>
      <c r="J222" s="682">
        <v>0</v>
      </c>
      <c r="K222" s="682"/>
      <c r="L222" s="682">
        <v>0</v>
      </c>
      <c r="M222" s="682"/>
      <c r="N222" s="682">
        <v>350</v>
      </c>
      <c r="O222" s="682"/>
      <c r="P222" s="445"/>
      <c r="Q222" s="445"/>
      <c r="R222" s="445"/>
    </row>
    <row r="223" spans="1:18" hidden="1" outlineLevel="1">
      <c r="A223" s="505"/>
      <c r="B223" s="506">
        <v>1046</v>
      </c>
      <c r="C223" s="507" t="s">
        <v>1320</v>
      </c>
      <c r="D223" s="681" t="s">
        <v>1211</v>
      </c>
      <c r="E223" s="681"/>
      <c r="F223" s="681"/>
      <c r="G223" s="681"/>
      <c r="H223" s="681"/>
      <c r="I223" s="508">
        <v>141.52000000000001</v>
      </c>
      <c r="J223" s="682">
        <v>0</v>
      </c>
      <c r="K223" s="682"/>
      <c r="L223" s="682">
        <v>0</v>
      </c>
      <c r="M223" s="682"/>
      <c r="N223" s="682">
        <v>141.52000000000001</v>
      </c>
      <c r="O223" s="682"/>
      <c r="P223" s="445"/>
      <c r="Q223" s="445"/>
      <c r="R223" s="445"/>
    </row>
    <row r="224" spans="1:18" hidden="1" outlineLevel="1">
      <c r="A224" s="505"/>
      <c r="B224" s="506">
        <v>1047</v>
      </c>
      <c r="C224" s="507" t="s">
        <v>1321</v>
      </c>
      <c r="D224" s="681" t="s">
        <v>1211</v>
      </c>
      <c r="E224" s="681"/>
      <c r="F224" s="681"/>
      <c r="G224" s="681"/>
      <c r="H224" s="681"/>
      <c r="I224" s="508">
        <v>141.52000000000001</v>
      </c>
      <c r="J224" s="682">
        <v>0</v>
      </c>
      <c r="K224" s="682"/>
      <c r="L224" s="682">
        <v>0</v>
      </c>
      <c r="M224" s="682"/>
      <c r="N224" s="682">
        <v>141.52000000000001</v>
      </c>
      <c r="O224" s="682"/>
      <c r="P224" s="445"/>
      <c r="Q224" s="445"/>
      <c r="R224" s="445"/>
    </row>
    <row r="225" spans="1:18" hidden="1" outlineLevel="1">
      <c r="A225" s="505"/>
      <c r="B225" s="506">
        <v>1048</v>
      </c>
      <c r="C225" s="507" t="s">
        <v>1322</v>
      </c>
      <c r="D225" s="681" t="s">
        <v>1211</v>
      </c>
      <c r="E225" s="681"/>
      <c r="F225" s="681"/>
      <c r="G225" s="681"/>
      <c r="H225" s="681"/>
      <c r="I225" s="508">
        <v>141.52000000000001</v>
      </c>
      <c r="J225" s="682">
        <v>0</v>
      </c>
      <c r="K225" s="682"/>
      <c r="L225" s="682">
        <v>0</v>
      </c>
      <c r="M225" s="682"/>
      <c r="N225" s="682">
        <v>141.52000000000001</v>
      </c>
      <c r="O225" s="682"/>
      <c r="P225" s="445"/>
      <c r="Q225" s="445"/>
      <c r="R225" s="445"/>
    </row>
    <row r="226" spans="1:18" hidden="1" outlineLevel="1">
      <c r="A226" s="505"/>
      <c r="B226" s="506">
        <v>1049</v>
      </c>
      <c r="C226" s="507" t="s">
        <v>1323</v>
      </c>
      <c r="D226" s="681" t="s">
        <v>1324</v>
      </c>
      <c r="E226" s="681"/>
      <c r="F226" s="681"/>
      <c r="G226" s="681"/>
      <c r="H226" s="681"/>
      <c r="I226" s="508">
        <v>2415.6</v>
      </c>
      <c r="J226" s="682">
        <v>0</v>
      </c>
      <c r="K226" s="682"/>
      <c r="L226" s="682">
        <v>0</v>
      </c>
      <c r="M226" s="682"/>
      <c r="N226" s="682">
        <v>2415.6</v>
      </c>
      <c r="O226" s="682"/>
      <c r="P226" s="445"/>
      <c r="Q226" s="445"/>
      <c r="R226" s="445"/>
    </row>
    <row r="227" spans="1:18" hidden="1" outlineLevel="1">
      <c r="A227" s="505"/>
      <c r="B227" s="506">
        <v>1050</v>
      </c>
      <c r="C227" s="507" t="s">
        <v>1325</v>
      </c>
      <c r="D227" s="681" t="s">
        <v>1172</v>
      </c>
      <c r="E227" s="681"/>
      <c r="F227" s="681"/>
      <c r="G227" s="681"/>
      <c r="H227" s="681"/>
      <c r="I227" s="508">
        <v>280.60000000000002</v>
      </c>
      <c r="J227" s="682">
        <v>0</v>
      </c>
      <c r="K227" s="682"/>
      <c r="L227" s="682">
        <v>0</v>
      </c>
      <c r="M227" s="682"/>
      <c r="N227" s="682">
        <v>280.60000000000002</v>
      </c>
      <c r="O227" s="682"/>
      <c r="P227" s="445"/>
      <c r="Q227" s="445"/>
      <c r="R227" s="445"/>
    </row>
    <row r="228" spans="1:18" hidden="1" outlineLevel="1">
      <c r="A228" s="505"/>
      <c r="B228" s="506">
        <v>1051</v>
      </c>
      <c r="C228" s="507" t="s">
        <v>1326</v>
      </c>
      <c r="D228" s="681" t="s">
        <v>1327</v>
      </c>
      <c r="E228" s="681"/>
      <c r="F228" s="681"/>
      <c r="G228" s="681"/>
      <c r="H228" s="681"/>
      <c r="I228" s="508">
        <v>122</v>
      </c>
      <c r="J228" s="682">
        <v>0</v>
      </c>
      <c r="K228" s="682"/>
      <c r="L228" s="682">
        <v>0</v>
      </c>
      <c r="M228" s="682"/>
      <c r="N228" s="682">
        <v>122</v>
      </c>
      <c r="O228" s="682"/>
      <c r="P228" s="445"/>
      <c r="Q228" s="445"/>
      <c r="R228" s="445"/>
    </row>
    <row r="229" spans="1:18" hidden="1" outlineLevel="1">
      <c r="A229" s="505"/>
      <c r="B229" s="506">
        <v>1052</v>
      </c>
      <c r="C229" s="507" t="s">
        <v>1328</v>
      </c>
      <c r="D229" s="681" t="s">
        <v>1327</v>
      </c>
      <c r="E229" s="681"/>
      <c r="F229" s="681"/>
      <c r="G229" s="681"/>
      <c r="H229" s="681"/>
      <c r="I229" s="508">
        <v>122</v>
      </c>
      <c r="J229" s="682">
        <v>0</v>
      </c>
      <c r="K229" s="682"/>
      <c r="L229" s="682">
        <v>0</v>
      </c>
      <c r="M229" s="682"/>
      <c r="N229" s="682">
        <v>122</v>
      </c>
      <c r="O229" s="682"/>
      <c r="P229" s="445"/>
      <c r="Q229" s="445"/>
      <c r="R229" s="445"/>
    </row>
    <row r="230" spans="1:18" hidden="1" outlineLevel="1">
      <c r="A230" s="505"/>
      <c r="B230" s="506">
        <v>1053</v>
      </c>
      <c r="C230" s="507" t="s">
        <v>1329</v>
      </c>
      <c r="D230" s="681" t="s">
        <v>1330</v>
      </c>
      <c r="E230" s="681"/>
      <c r="F230" s="681"/>
      <c r="G230" s="681"/>
      <c r="H230" s="681"/>
      <c r="I230" s="508">
        <v>115</v>
      </c>
      <c r="J230" s="682">
        <v>0</v>
      </c>
      <c r="K230" s="682"/>
      <c r="L230" s="682">
        <v>0</v>
      </c>
      <c r="M230" s="682"/>
      <c r="N230" s="682">
        <v>115</v>
      </c>
      <c r="O230" s="682"/>
      <c r="P230" s="445"/>
      <c r="Q230" s="445"/>
      <c r="R230" s="445"/>
    </row>
    <row r="231" spans="1:18" hidden="1" outlineLevel="1">
      <c r="A231" s="505"/>
      <c r="B231" s="506">
        <v>1054</v>
      </c>
      <c r="C231" s="507" t="s">
        <v>1331</v>
      </c>
      <c r="D231" s="681" t="s">
        <v>1332</v>
      </c>
      <c r="E231" s="681"/>
      <c r="F231" s="681"/>
      <c r="G231" s="681"/>
      <c r="H231" s="681"/>
      <c r="I231" s="508">
        <v>902.8</v>
      </c>
      <c r="J231" s="682">
        <v>0</v>
      </c>
      <c r="K231" s="682"/>
      <c r="L231" s="682">
        <v>0</v>
      </c>
      <c r="M231" s="682"/>
      <c r="N231" s="682">
        <v>902.8</v>
      </c>
      <c r="O231" s="682"/>
      <c r="P231" s="445"/>
      <c r="Q231" s="445"/>
      <c r="R231" s="445"/>
    </row>
    <row r="232" spans="1:18" hidden="1" outlineLevel="1">
      <c r="A232" s="505"/>
      <c r="B232" s="506">
        <v>1055</v>
      </c>
      <c r="C232" s="507" t="s">
        <v>1333</v>
      </c>
      <c r="D232" s="681" t="s">
        <v>1332</v>
      </c>
      <c r="E232" s="681"/>
      <c r="F232" s="681"/>
      <c r="G232" s="681"/>
      <c r="H232" s="681"/>
      <c r="I232" s="508">
        <v>902.8</v>
      </c>
      <c r="J232" s="682">
        <v>0</v>
      </c>
      <c r="K232" s="682"/>
      <c r="L232" s="682">
        <v>0</v>
      </c>
      <c r="M232" s="682"/>
      <c r="N232" s="682">
        <v>902.8</v>
      </c>
      <c r="O232" s="682"/>
      <c r="P232" s="445"/>
      <c r="Q232" s="445"/>
      <c r="R232" s="445"/>
    </row>
    <row r="233" spans="1:18" hidden="1" outlineLevel="1">
      <c r="A233" s="505"/>
      <c r="B233" s="506">
        <v>1056</v>
      </c>
      <c r="C233" s="507" t="s">
        <v>1334</v>
      </c>
      <c r="D233" s="681" t="s">
        <v>1335</v>
      </c>
      <c r="E233" s="681"/>
      <c r="F233" s="681"/>
      <c r="G233" s="681"/>
      <c r="H233" s="681"/>
      <c r="I233" s="508">
        <v>1500</v>
      </c>
      <c r="J233" s="682">
        <v>0</v>
      </c>
      <c r="K233" s="682"/>
      <c r="L233" s="682">
        <v>0</v>
      </c>
      <c r="M233" s="682"/>
      <c r="N233" s="682">
        <v>1500</v>
      </c>
      <c r="O233" s="682"/>
      <c r="P233" s="445"/>
      <c r="Q233" s="445"/>
      <c r="R233" s="445"/>
    </row>
    <row r="234" spans="1:18" hidden="1" outlineLevel="1">
      <c r="A234" s="505"/>
      <c r="B234" s="506">
        <v>1057</v>
      </c>
      <c r="C234" s="507" t="s">
        <v>1336</v>
      </c>
      <c r="D234" s="681" t="s">
        <v>1337</v>
      </c>
      <c r="E234" s="681"/>
      <c r="F234" s="681"/>
      <c r="G234" s="681"/>
      <c r="H234" s="681"/>
      <c r="I234" s="508">
        <v>1159</v>
      </c>
      <c r="J234" s="682">
        <v>0</v>
      </c>
      <c r="K234" s="682"/>
      <c r="L234" s="682">
        <v>0</v>
      </c>
      <c r="M234" s="682"/>
      <c r="N234" s="682">
        <v>1159</v>
      </c>
      <c r="O234" s="682"/>
      <c r="P234" s="445"/>
      <c r="Q234" s="445"/>
      <c r="R234" s="445"/>
    </row>
    <row r="235" spans="1:18" hidden="1" outlineLevel="1">
      <c r="A235" s="505"/>
      <c r="B235" s="506">
        <v>1058</v>
      </c>
      <c r="C235" s="507" t="s">
        <v>1338</v>
      </c>
      <c r="D235" s="681" t="s">
        <v>1339</v>
      </c>
      <c r="E235" s="681"/>
      <c r="F235" s="681"/>
      <c r="G235" s="681"/>
      <c r="H235" s="681"/>
      <c r="I235" s="508">
        <v>2452.1999999999998</v>
      </c>
      <c r="J235" s="682">
        <v>0</v>
      </c>
      <c r="K235" s="682"/>
      <c r="L235" s="682">
        <v>0</v>
      </c>
      <c r="M235" s="682"/>
      <c r="N235" s="682">
        <v>2452.1999999999998</v>
      </c>
      <c r="O235" s="682"/>
      <c r="P235" s="445"/>
      <c r="Q235" s="445"/>
      <c r="R235" s="445"/>
    </row>
    <row r="236" spans="1:18" hidden="1" outlineLevel="1">
      <c r="A236" s="505"/>
      <c r="B236" s="506">
        <v>1059</v>
      </c>
      <c r="C236" s="507" t="s">
        <v>1340</v>
      </c>
      <c r="D236" s="681" t="s">
        <v>1341</v>
      </c>
      <c r="E236" s="681"/>
      <c r="F236" s="681"/>
      <c r="G236" s="681"/>
      <c r="H236" s="681"/>
      <c r="I236" s="508">
        <v>1573.8</v>
      </c>
      <c r="J236" s="682">
        <v>0</v>
      </c>
      <c r="K236" s="682"/>
      <c r="L236" s="682">
        <v>0</v>
      </c>
      <c r="M236" s="682"/>
      <c r="N236" s="682">
        <v>1573.8</v>
      </c>
      <c r="O236" s="682"/>
      <c r="P236" s="445"/>
      <c r="Q236" s="445"/>
      <c r="R236" s="445"/>
    </row>
    <row r="237" spans="1:18" hidden="1" outlineLevel="1">
      <c r="A237" s="505"/>
      <c r="B237" s="506">
        <v>1060</v>
      </c>
      <c r="C237" s="507" t="s">
        <v>1342</v>
      </c>
      <c r="D237" s="681" t="s">
        <v>1341</v>
      </c>
      <c r="E237" s="681"/>
      <c r="F237" s="681"/>
      <c r="G237" s="681"/>
      <c r="H237" s="681"/>
      <c r="I237" s="508">
        <v>1573.8</v>
      </c>
      <c r="J237" s="682">
        <v>0</v>
      </c>
      <c r="K237" s="682"/>
      <c r="L237" s="682">
        <v>0</v>
      </c>
      <c r="M237" s="682"/>
      <c r="N237" s="682">
        <v>1573.8</v>
      </c>
      <c r="O237" s="682"/>
      <c r="P237" s="445"/>
      <c r="Q237" s="445"/>
      <c r="R237" s="445"/>
    </row>
    <row r="238" spans="1:18" hidden="1" outlineLevel="1">
      <c r="A238" s="505"/>
      <c r="B238" s="506">
        <v>1061</v>
      </c>
      <c r="C238" s="507" t="s">
        <v>1343</v>
      </c>
      <c r="D238" s="681" t="s">
        <v>1344</v>
      </c>
      <c r="E238" s="681"/>
      <c r="F238" s="681"/>
      <c r="G238" s="681"/>
      <c r="H238" s="681"/>
      <c r="I238" s="508">
        <v>1085.8</v>
      </c>
      <c r="J238" s="682">
        <v>0</v>
      </c>
      <c r="K238" s="682"/>
      <c r="L238" s="682">
        <v>0</v>
      </c>
      <c r="M238" s="682"/>
      <c r="N238" s="682">
        <v>1085.8</v>
      </c>
      <c r="O238" s="682"/>
      <c r="P238" s="445"/>
      <c r="Q238" s="445"/>
      <c r="R238" s="445"/>
    </row>
    <row r="239" spans="1:18" hidden="1" outlineLevel="1">
      <c r="A239" s="505"/>
      <c r="B239" s="506">
        <v>1062</v>
      </c>
      <c r="C239" s="507" t="s">
        <v>1345</v>
      </c>
      <c r="D239" s="681" t="s">
        <v>1344</v>
      </c>
      <c r="E239" s="681"/>
      <c r="F239" s="681"/>
      <c r="G239" s="681"/>
      <c r="H239" s="681"/>
      <c r="I239" s="508">
        <v>1085.8</v>
      </c>
      <c r="J239" s="682">
        <v>0</v>
      </c>
      <c r="K239" s="682"/>
      <c r="L239" s="682">
        <v>0</v>
      </c>
      <c r="M239" s="682"/>
      <c r="N239" s="682">
        <v>1085.8</v>
      </c>
      <c r="O239" s="682"/>
      <c r="P239" s="445"/>
      <c r="Q239" s="445"/>
      <c r="R239" s="445"/>
    </row>
    <row r="240" spans="1:18" hidden="1" outlineLevel="1">
      <c r="A240" s="505"/>
      <c r="B240" s="506">
        <v>1064</v>
      </c>
      <c r="C240" s="507" t="s">
        <v>1346</v>
      </c>
      <c r="D240" s="681" t="s">
        <v>1347</v>
      </c>
      <c r="E240" s="681"/>
      <c r="F240" s="681"/>
      <c r="G240" s="681"/>
      <c r="H240" s="681"/>
      <c r="I240" s="508">
        <v>1159</v>
      </c>
      <c r="J240" s="682">
        <v>0</v>
      </c>
      <c r="K240" s="682"/>
      <c r="L240" s="682">
        <v>0</v>
      </c>
      <c r="M240" s="682"/>
      <c r="N240" s="682">
        <v>1159</v>
      </c>
      <c r="O240" s="682"/>
      <c r="P240" s="445"/>
      <c r="Q240" s="445"/>
      <c r="R240" s="445"/>
    </row>
    <row r="241" spans="1:18" hidden="1" outlineLevel="1">
      <c r="A241" s="505"/>
      <c r="B241" s="506">
        <v>1065</v>
      </c>
      <c r="C241" s="507" t="s">
        <v>1348</v>
      </c>
      <c r="D241" s="681" t="s">
        <v>1349</v>
      </c>
      <c r="E241" s="681"/>
      <c r="F241" s="681"/>
      <c r="G241" s="681"/>
      <c r="H241" s="681"/>
      <c r="I241" s="508">
        <v>79</v>
      </c>
      <c r="J241" s="682">
        <v>0</v>
      </c>
      <c r="K241" s="682"/>
      <c r="L241" s="682">
        <v>0</v>
      </c>
      <c r="M241" s="682"/>
      <c r="N241" s="682">
        <v>79</v>
      </c>
      <c r="O241" s="682"/>
      <c r="P241" s="445"/>
      <c r="Q241" s="445"/>
      <c r="R241" s="445"/>
    </row>
    <row r="242" spans="1:18" hidden="1" outlineLevel="1">
      <c r="A242" s="505"/>
      <c r="B242" s="506">
        <v>1066</v>
      </c>
      <c r="C242" s="507" t="s">
        <v>1350</v>
      </c>
      <c r="D242" s="681" t="s">
        <v>1351</v>
      </c>
      <c r="E242" s="681"/>
      <c r="F242" s="681"/>
      <c r="G242" s="681"/>
      <c r="H242" s="681"/>
      <c r="I242" s="508">
        <v>189.05</v>
      </c>
      <c r="J242" s="682">
        <v>0</v>
      </c>
      <c r="K242" s="682"/>
      <c r="L242" s="682">
        <v>0</v>
      </c>
      <c r="M242" s="682"/>
      <c r="N242" s="682">
        <v>189.05</v>
      </c>
      <c r="O242" s="682"/>
      <c r="P242" s="445"/>
      <c r="Q242" s="445"/>
      <c r="R242" s="445"/>
    </row>
    <row r="243" spans="1:18" hidden="1" outlineLevel="1">
      <c r="A243" s="505"/>
      <c r="B243" s="506">
        <v>1067</v>
      </c>
      <c r="C243" s="507" t="s">
        <v>1352</v>
      </c>
      <c r="D243" s="681" t="s">
        <v>1353</v>
      </c>
      <c r="E243" s="681"/>
      <c r="F243" s="681"/>
      <c r="G243" s="681"/>
      <c r="H243" s="681"/>
      <c r="I243" s="508">
        <v>225</v>
      </c>
      <c r="J243" s="682">
        <v>0</v>
      </c>
      <c r="K243" s="682"/>
      <c r="L243" s="682">
        <v>0</v>
      </c>
      <c r="M243" s="682"/>
      <c r="N243" s="682">
        <v>225</v>
      </c>
      <c r="O243" s="682"/>
      <c r="P243" s="445"/>
      <c r="Q243" s="445"/>
      <c r="R243" s="445"/>
    </row>
    <row r="244" spans="1:18" hidden="1" outlineLevel="1">
      <c r="A244" s="505"/>
      <c r="B244" s="506">
        <v>1068</v>
      </c>
      <c r="C244" s="507" t="s">
        <v>1354</v>
      </c>
      <c r="D244" s="681" t="s">
        <v>1355</v>
      </c>
      <c r="E244" s="681"/>
      <c r="F244" s="681"/>
      <c r="G244" s="681"/>
      <c r="H244" s="681"/>
      <c r="I244" s="508">
        <v>121.25</v>
      </c>
      <c r="J244" s="682">
        <v>0</v>
      </c>
      <c r="K244" s="682"/>
      <c r="L244" s="682">
        <v>0</v>
      </c>
      <c r="M244" s="682"/>
      <c r="N244" s="682">
        <v>121.25</v>
      </c>
      <c r="O244" s="682"/>
      <c r="P244" s="445"/>
      <c r="Q244" s="445"/>
      <c r="R244" s="445"/>
    </row>
    <row r="245" spans="1:18" hidden="1" outlineLevel="1">
      <c r="A245" s="505"/>
      <c r="B245" s="506">
        <v>1070</v>
      </c>
      <c r="C245" s="507" t="s">
        <v>1356</v>
      </c>
      <c r="D245" s="681" t="s">
        <v>1357</v>
      </c>
      <c r="E245" s="681"/>
      <c r="F245" s="681"/>
      <c r="G245" s="681"/>
      <c r="H245" s="681"/>
      <c r="I245" s="508">
        <v>210</v>
      </c>
      <c r="J245" s="682">
        <v>0</v>
      </c>
      <c r="K245" s="682"/>
      <c r="L245" s="682">
        <v>0</v>
      </c>
      <c r="M245" s="682"/>
      <c r="N245" s="682">
        <v>210</v>
      </c>
      <c r="O245" s="682"/>
      <c r="P245" s="445"/>
      <c r="Q245" s="445"/>
      <c r="R245" s="445"/>
    </row>
    <row r="246" spans="1:18" hidden="1" outlineLevel="1">
      <c r="A246" s="505"/>
      <c r="B246" s="506">
        <v>1071</v>
      </c>
      <c r="C246" s="507" t="s">
        <v>1358</v>
      </c>
      <c r="D246" s="681" t="s">
        <v>1359</v>
      </c>
      <c r="E246" s="681"/>
      <c r="F246" s="681"/>
      <c r="G246" s="681"/>
      <c r="H246" s="681"/>
      <c r="I246" s="508">
        <v>524</v>
      </c>
      <c r="J246" s="682">
        <v>0</v>
      </c>
      <c r="K246" s="682"/>
      <c r="L246" s="682">
        <v>0</v>
      </c>
      <c r="M246" s="682"/>
      <c r="N246" s="682">
        <v>524</v>
      </c>
      <c r="O246" s="682"/>
      <c r="P246" s="445"/>
      <c r="Q246" s="445"/>
      <c r="R246" s="445"/>
    </row>
    <row r="247" spans="1:18" hidden="1" outlineLevel="1">
      <c r="A247" s="505"/>
      <c r="B247" s="506">
        <v>1072</v>
      </c>
      <c r="C247" s="507" t="s">
        <v>1360</v>
      </c>
      <c r="D247" s="681" t="s">
        <v>1359</v>
      </c>
      <c r="E247" s="681"/>
      <c r="F247" s="681"/>
      <c r="G247" s="681"/>
      <c r="H247" s="681"/>
      <c r="I247" s="508">
        <v>524</v>
      </c>
      <c r="J247" s="682">
        <v>0</v>
      </c>
      <c r="K247" s="682"/>
      <c r="L247" s="682">
        <v>0</v>
      </c>
      <c r="M247" s="682"/>
      <c r="N247" s="682">
        <v>524</v>
      </c>
      <c r="O247" s="682"/>
      <c r="P247" s="445"/>
      <c r="Q247" s="445"/>
      <c r="R247" s="445"/>
    </row>
    <row r="248" spans="1:18" hidden="1" outlineLevel="1">
      <c r="A248" s="505"/>
      <c r="B248" s="506">
        <v>1073</v>
      </c>
      <c r="C248" s="507" t="s">
        <v>1361</v>
      </c>
      <c r="D248" s="681" t="s">
        <v>1359</v>
      </c>
      <c r="E248" s="681"/>
      <c r="F248" s="681"/>
      <c r="G248" s="681"/>
      <c r="H248" s="681"/>
      <c r="I248" s="508">
        <v>524</v>
      </c>
      <c r="J248" s="682">
        <v>0</v>
      </c>
      <c r="K248" s="682"/>
      <c r="L248" s="682">
        <v>0</v>
      </c>
      <c r="M248" s="682"/>
      <c r="N248" s="682">
        <v>524</v>
      </c>
      <c r="O248" s="682"/>
      <c r="P248" s="445"/>
      <c r="Q248" s="445"/>
      <c r="R248" s="445"/>
    </row>
    <row r="249" spans="1:18" hidden="1" outlineLevel="1">
      <c r="A249" s="505"/>
      <c r="B249" s="506">
        <v>1074</v>
      </c>
      <c r="C249" s="507" t="s">
        <v>1362</v>
      </c>
      <c r="D249" s="681" t="s">
        <v>1359</v>
      </c>
      <c r="E249" s="681"/>
      <c r="F249" s="681"/>
      <c r="G249" s="681"/>
      <c r="H249" s="681"/>
      <c r="I249" s="508">
        <v>524</v>
      </c>
      <c r="J249" s="682">
        <v>0</v>
      </c>
      <c r="K249" s="682"/>
      <c r="L249" s="682">
        <v>0</v>
      </c>
      <c r="M249" s="682"/>
      <c r="N249" s="682">
        <v>524</v>
      </c>
      <c r="O249" s="682"/>
      <c r="P249" s="445"/>
      <c r="Q249" s="445"/>
      <c r="R249" s="445"/>
    </row>
    <row r="250" spans="1:18" hidden="1" outlineLevel="1">
      <c r="A250" s="505"/>
      <c r="B250" s="506">
        <v>1075</v>
      </c>
      <c r="C250" s="507" t="s">
        <v>1363</v>
      </c>
      <c r="D250" s="681" t="s">
        <v>1359</v>
      </c>
      <c r="E250" s="681"/>
      <c r="F250" s="681"/>
      <c r="G250" s="681"/>
      <c r="H250" s="681"/>
      <c r="I250" s="508">
        <v>524</v>
      </c>
      <c r="J250" s="682">
        <v>0</v>
      </c>
      <c r="K250" s="682"/>
      <c r="L250" s="682">
        <v>0</v>
      </c>
      <c r="M250" s="682"/>
      <c r="N250" s="682">
        <v>524</v>
      </c>
      <c r="O250" s="682"/>
      <c r="P250" s="445"/>
      <c r="Q250" s="445"/>
      <c r="R250" s="445"/>
    </row>
    <row r="251" spans="1:18" hidden="1" outlineLevel="1">
      <c r="A251" s="505"/>
      <c r="B251" s="506">
        <v>1076</v>
      </c>
      <c r="C251" s="507" t="s">
        <v>1364</v>
      </c>
      <c r="D251" s="681" t="s">
        <v>1195</v>
      </c>
      <c r="E251" s="681"/>
      <c r="F251" s="681"/>
      <c r="G251" s="681"/>
      <c r="H251" s="681"/>
      <c r="I251" s="508">
        <v>134.19999999999999</v>
      </c>
      <c r="J251" s="682">
        <v>0</v>
      </c>
      <c r="K251" s="682"/>
      <c r="L251" s="682">
        <v>0</v>
      </c>
      <c r="M251" s="682"/>
      <c r="N251" s="682">
        <v>134.19999999999999</v>
      </c>
      <c r="O251" s="682"/>
      <c r="P251" s="445"/>
      <c r="Q251" s="445"/>
      <c r="R251" s="445"/>
    </row>
    <row r="252" spans="1:18" hidden="1" outlineLevel="1">
      <c r="A252" s="505"/>
      <c r="B252" s="506">
        <v>1077</v>
      </c>
      <c r="C252" s="507" t="s">
        <v>1365</v>
      </c>
      <c r="D252" s="681" t="s">
        <v>1195</v>
      </c>
      <c r="E252" s="681"/>
      <c r="F252" s="681"/>
      <c r="G252" s="681"/>
      <c r="H252" s="681"/>
      <c r="I252" s="508">
        <v>134.19999999999999</v>
      </c>
      <c r="J252" s="682">
        <v>0</v>
      </c>
      <c r="K252" s="682"/>
      <c r="L252" s="682">
        <v>0</v>
      </c>
      <c r="M252" s="682"/>
      <c r="N252" s="682">
        <v>134.19999999999999</v>
      </c>
      <c r="O252" s="682"/>
      <c r="P252" s="445"/>
      <c r="Q252" s="445"/>
      <c r="R252" s="445"/>
    </row>
    <row r="253" spans="1:18" hidden="1" outlineLevel="1">
      <c r="A253" s="505"/>
      <c r="B253" s="506">
        <v>1079</v>
      </c>
      <c r="C253" s="507" t="s">
        <v>1366</v>
      </c>
      <c r="D253" s="681" t="s">
        <v>1367</v>
      </c>
      <c r="E253" s="681"/>
      <c r="F253" s="681"/>
      <c r="G253" s="681"/>
      <c r="H253" s="681"/>
      <c r="I253" s="508">
        <v>3294</v>
      </c>
      <c r="J253" s="682">
        <v>0</v>
      </c>
      <c r="K253" s="682"/>
      <c r="L253" s="682">
        <v>0</v>
      </c>
      <c r="M253" s="682"/>
      <c r="N253" s="682">
        <v>3294</v>
      </c>
      <c r="O253" s="682"/>
      <c r="P253" s="445"/>
      <c r="Q253" s="445"/>
      <c r="R253" s="445"/>
    </row>
    <row r="254" spans="1:18" hidden="1" outlineLevel="1">
      <c r="A254" s="505"/>
      <c r="B254" s="506">
        <v>1080</v>
      </c>
      <c r="C254" s="507" t="s">
        <v>1368</v>
      </c>
      <c r="D254" s="681" t="s">
        <v>1369</v>
      </c>
      <c r="E254" s="681"/>
      <c r="F254" s="681"/>
      <c r="G254" s="681"/>
      <c r="H254" s="681"/>
      <c r="I254" s="508">
        <v>366</v>
      </c>
      <c r="J254" s="682">
        <v>0</v>
      </c>
      <c r="K254" s="682"/>
      <c r="L254" s="682">
        <v>0</v>
      </c>
      <c r="M254" s="682"/>
      <c r="N254" s="682">
        <v>366</v>
      </c>
      <c r="O254" s="682"/>
      <c r="P254" s="445"/>
      <c r="Q254" s="445"/>
      <c r="R254" s="445"/>
    </row>
    <row r="255" spans="1:18" hidden="1" outlineLevel="1">
      <c r="A255" s="505"/>
      <c r="B255" s="506">
        <v>1081</v>
      </c>
      <c r="C255" s="507" t="s">
        <v>1370</v>
      </c>
      <c r="D255" s="681" t="s">
        <v>1371</v>
      </c>
      <c r="E255" s="681"/>
      <c r="F255" s="681"/>
      <c r="G255" s="681"/>
      <c r="H255" s="681"/>
      <c r="I255" s="508">
        <v>1586</v>
      </c>
      <c r="J255" s="682">
        <v>0</v>
      </c>
      <c r="K255" s="682"/>
      <c r="L255" s="682">
        <v>0</v>
      </c>
      <c r="M255" s="682"/>
      <c r="N255" s="682">
        <v>1586</v>
      </c>
      <c r="O255" s="682"/>
      <c r="P255" s="445"/>
      <c r="Q255" s="445"/>
      <c r="R255" s="445"/>
    </row>
    <row r="256" spans="1:18" hidden="1" outlineLevel="1">
      <c r="A256" s="505"/>
      <c r="B256" s="506">
        <v>1082</v>
      </c>
      <c r="C256" s="507" t="s">
        <v>1372</v>
      </c>
      <c r="D256" s="681" t="s">
        <v>1373</v>
      </c>
      <c r="E256" s="681"/>
      <c r="F256" s="681"/>
      <c r="G256" s="681"/>
      <c r="H256" s="681"/>
      <c r="I256" s="508">
        <v>340.38</v>
      </c>
      <c r="J256" s="682">
        <v>0</v>
      </c>
      <c r="K256" s="682"/>
      <c r="L256" s="682">
        <v>0</v>
      </c>
      <c r="M256" s="682"/>
      <c r="N256" s="682">
        <v>340.38</v>
      </c>
      <c r="O256" s="682"/>
      <c r="P256" s="445"/>
      <c r="Q256" s="445"/>
      <c r="R256" s="445"/>
    </row>
    <row r="257" spans="1:18" hidden="1" outlineLevel="1">
      <c r="A257" s="505"/>
      <c r="B257" s="506">
        <v>1083</v>
      </c>
      <c r="C257" s="507" t="s">
        <v>1374</v>
      </c>
      <c r="D257" s="681" t="s">
        <v>1375</v>
      </c>
      <c r="E257" s="681"/>
      <c r="F257" s="681"/>
      <c r="G257" s="681"/>
      <c r="H257" s="681"/>
      <c r="I257" s="508">
        <v>366</v>
      </c>
      <c r="J257" s="682">
        <v>0</v>
      </c>
      <c r="K257" s="682"/>
      <c r="L257" s="682">
        <v>0</v>
      </c>
      <c r="M257" s="682"/>
      <c r="N257" s="682">
        <v>366</v>
      </c>
      <c r="O257" s="682"/>
      <c r="P257" s="445"/>
      <c r="Q257" s="445"/>
      <c r="R257" s="445"/>
    </row>
    <row r="258" spans="1:18" hidden="1" outlineLevel="1">
      <c r="A258" s="505"/>
      <c r="B258" s="506">
        <v>1084</v>
      </c>
      <c r="C258" s="507" t="s">
        <v>1376</v>
      </c>
      <c r="D258" s="681" t="s">
        <v>1377</v>
      </c>
      <c r="E258" s="681"/>
      <c r="F258" s="681"/>
      <c r="G258" s="681"/>
      <c r="H258" s="681"/>
      <c r="I258" s="508">
        <v>732</v>
      </c>
      <c r="J258" s="682">
        <v>0</v>
      </c>
      <c r="K258" s="682"/>
      <c r="L258" s="682">
        <v>0</v>
      </c>
      <c r="M258" s="682"/>
      <c r="N258" s="682">
        <v>732</v>
      </c>
      <c r="O258" s="682"/>
      <c r="P258" s="445"/>
      <c r="Q258" s="445"/>
      <c r="R258" s="445"/>
    </row>
    <row r="259" spans="1:18" hidden="1" outlineLevel="1">
      <c r="A259" s="505"/>
      <c r="B259" s="506">
        <v>1085</v>
      </c>
      <c r="C259" s="507" t="s">
        <v>1378</v>
      </c>
      <c r="D259" s="681" t="s">
        <v>1379</v>
      </c>
      <c r="E259" s="681"/>
      <c r="F259" s="681"/>
      <c r="G259" s="681"/>
      <c r="H259" s="681"/>
      <c r="I259" s="508">
        <v>890</v>
      </c>
      <c r="J259" s="682">
        <v>0</v>
      </c>
      <c r="K259" s="682"/>
      <c r="L259" s="682">
        <v>0</v>
      </c>
      <c r="M259" s="682"/>
      <c r="N259" s="682">
        <v>890</v>
      </c>
      <c r="O259" s="682"/>
      <c r="P259" s="445"/>
      <c r="Q259" s="445"/>
      <c r="R259" s="445"/>
    </row>
    <row r="260" spans="1:18" hidden="1" outlineLevel="1">
      <c r="A260" s="505"/>
      <c r="B260" s="506">
        <v>1086</v>
      </c>
      <c r="C260" s="507" t="s">
        <v>1380</v>
      </c>
      <c r="D260" s="681" t="s">
        <v>1371</v>
      </c>
      <c r="E260" s="681"/>
      <c r="F260" s="681"/>
      <c r="G260" s="681"/>
      <c r="H260" s="681"/>
      <c r="I260" s="508">
        <v>2189</v>
      </c>
      <c r="J260" s="682">
        <v>0</v>
      </c>
      <c r="K260" s="682"/>
      <c r="L260" s="682">
        <v>0</v>
      </c>
      <c r="M260" s="682"/>
      <c r="N260" s="682">
        <v>2189</v>
      </c>
      <c r="O260" s="682"/>
      <c r="P260" s="445"/>
      <c r="Q260" s="445"/>
      <c r="R260" s="445"/>
    </row>
    <row r="261" spans="1:18" hidden="1" outlineLevel="1">
      <c r="A261" s="505"/>
      <c r="B261" s="506">
        <v>1087</v>
      </c>
      <c r="C261" s="507" t="s">
        <v>1381</v>
      </c>
      <c r="D261" s="681" t="s">
        <v>1371</v>
      </c>
      <c r="E261" s="681"/>
      <c r="F261" s="681"/>
      <c r="G261" s="681"/>
      <c r="H261" s="681"/>
      <c r="I261" s="508">
        <v>762.5</v>
      </c>
      <c r="J261" s="682">
        <v>0</v>
      </c>
      <c r="K261" s="682"/>
      <c r="L261" s="682">
        <v>0</v>
      </c>
      <c r="M261" s="682"/>
      <c r="N261" s="682">
        <v>762.5</v>
      </c>
      <c r="O261" s="682"/>
      <c r="P261" s="445"/>
      <c r="Q261" s="445"/>
      <c r="R261" s="445"/>
    </row>
    <row r="262" spans="1:18" hidden="1" outlineLevel="1">
      <c r="A262" s="505"/>
      <c r="B262" s="506">
        <v>1089</v>
      </c>
      <c r="C262" s="507" t="s">
        <v>1382</v>
      </c>
      <c r="D262" s="681" t="s">
        <v>1383</v>
      </c>
      <c r="E262" s="681"/>
      <c r="F262" s="681"/>
      <c r="G262" s="681"/>
      <c r="H262" s="681"/>
      <c r="I262" s="508">
        <v>1915.4</v>
      </c>
      <c r="J262" s="682">
        <v>0</v>
      </c>
      <c r="K262" s="682"/>
      <c r="L262" s="682">
        <v>0</v>
      </c>
      <c r="M262" s="682"/>
      <c r="N262" s="682">
        <v>1915.4</v>
      </c>
      <c r="O262" s="682"/>
      <c r="P262" s="445"/>
      <c r="Q262" s="445"/>
      <c r="R262" s="445"/>
    </row>
    <row r="263" spans="1:18" hidden="1" outlineLevel="1">
      <c r="A263" s="505"/>
      <c r="B263" s="506">
        <v>1092</v>
      </c>
      <c r="C263" s="507" t="s">
        <v>1384</v>
      </c>
      <c r="D263" s="681" t="s">
        <v>1385</v>
      </c>
      <c r="E263" s="681"/>
      <c r="F263" s="681"/>
      <c r="G263" s="681"/>
      <c r="H263" s="681"/>
      <c r="I263" s="508">
        <v>854</v>
      </c>
      <c r="J263" s="682">
        <v>0</v>
      </c>
      <c r="K263" s="682"/>
      <c r="L263" s="682">
        <v>0</v>
      </c>
      <c r="M263" s="682"/>
      <c r="N263" s="682">
        <v>854</v>
      </c>
      <c r="O263" s="682"/>
      <c r="P263" s="445"/>
      <c r="Q263" s="445"/>
      <c r="R263" s="445"/>
    </row>
    <row r="264" spans="1:18" hidden="1" outlineLevel="1">
      <c r="A264" s="505"/>
      <c r="B264" s="506">
        <v>1093</v>
      </c>
      <c r="C264" s="507" t="s">
        <v>1386</v>
      </c>
      <c r="D264" s="681" t="s">
        <v>1385</v>
      </c>
      <c r="E264" s="681"/>
      <c r="F264" s="681"/>
      <c r="G264" s="681"/>
      <c r="H264" s="681"/>
      <c r="I264" s="508">
        <v>854</v>
      </c>
      <c r="J264" s="682">
        <v>0</v>
      </c>
      <c r="K264" s="682"/>
      <c r="L264" s="682">
        <v>0</v>
      </c>
      <c r="M264" s="682"/>
      <c r="N264" s="682">
        <v>854</v>
      </c>
      <c r="O264" s="682"/>
      <c r="P264" s="445"/>
      <c r="Q264" s="445"/>
      <c r="R264" s="445"/>
    </row>
    <row r="265" spans="1:18" hidden="1" outlineLevel="1">
      <c r="A265" s="505"/>
      <c r="B265" s="506">
        <v>1094</v>
      </c>
      <c r="C265" s="507" t="s">
        <v>1387</v>
      </c>
      <c r="D265" s="681" t="s">
        <v>1373</v>
      </c>
      <c r="E265" s="681"/>
      <c r="F265" s="681"/>
      <c r="G265" s="681"/>
      <c r="H265" s="681"/>
      <c r="I265" s="508">
        <v>340.38</v>
      </c>
      <c r="J265" s="682">
        <v>0</v>
      </c>
      <c r="K265" s="682"/>
      <c r="L265" s="682">
        <v>0</v>
      </c>
      <c r="M265" s="682"/>
      <c r="N265" s="682">
        <v>340.38</v>
      </c>
      <c r="O265" s="682"/>
      <c r="P265" s="445"/>
      <c r="Q265" s="445"/>
      <c r="R265" s="445"/>
    </row>
    <row r="266" spans="1:18" hidden="1" outlineLevel="1">
      <c r="A266" s="505"/>
      <c r="B266" s="506">
        <v>1095</v>
      </c>
      <c r="C266" s="507" t="s">
        <v>1388</v>
      </c>
      <c r="D266" s="681" t="s">
        <v>1373</v>
      </c>
      <c r="E266" s="681"/>
      <c r="F266" s="681"/>
      <c r="G266" s="681"/>
      <c r="H266" s="681"/>
      <c r="I266" s="508">
        <v>340.38</v>
      </c>
      <c r="J266" s="682">
        <v>0</v>
      </c>
      <c r="K266" s="682"/>
      <c r="L266" s="682">
        <v>0</v>
      </c>
      <c r="M266" s="682"/>
      <c r="N266" s="682">
        <v>340.38</v>
      </c>
      <c r="O266" s="682"/>
      <c r="P266" s="445"/>
      <c r="Q266" s="445"/>
      <c r="R266" s="445"/>
    </row>
    <row r="267" spans="1:18" hidden="1" outlineLevel="1">
      <c r="A267" s="505"/>
      <c r="B267" s="506">
        <v>1096</v>
      </c>
      <c r="C267" s="507" t="s">
        <v>1389</v>
      </c>
      <c r="D267" s="681" t="s">
        <v>1373</v>
      </c>
      <c r="E267" s="681"/>
      <c r="F267" s="681"/>
      <c r="G267" s="681"/>
      <c r="H267" s="681"/>
      <c r="I267" s="508">
        <v>340.38</v>
      </c>
      <c r="J267" s="682">
        <v>0</v>
      </c>
      <c r="K267" s="682"/>
      <c r="L267" s="682">
        <v>0</v>
      </c>
      <c r="M267" s="682"/>
      <c r="N267" s="682">
        <v>340.38</v>
      </c>
      <c r="O267" s="682"/>
      <c r="P267" s="445"/>
      <c r="Q267" s="445"/>
      <c r="R267" s="445"/>
    </row>
    <row r="268" spans="1:18" hidden="1" outlineLevel="1">
      <c r="A268" s="505"/>
      <c r="B268" s="506">
        <v>1097</v>
      </c>
      <c r="C268" s="507" t="s">
        <v>1390</v>
      </c>
      <c r="D268" s="681" t="s">
        <v>1373</v>
      </c>
      <c r="E268" s="681"/>
      <c r="F268" s="681"/>
      <c r="G268" s="681"/>
      <c r="H268" s="681"/>
      <c r="I268" s="508">
        <v>340.38</v>
      </c>
      <c r="J268" s="682">
        <v>0</v>
      </c>
      <c r="K268" s="682"/>
      <c r="L268" s="682">
        <v>0</v>
      </c>
      <c r="M268" s="682"/>
      <c r="N268" s="682">
        <v>340.38</v>
      </c>
      <c r="O268" s="682"/>
      <c r="P268" s="445"/>
      <c r="Q268" s="445"/>
      <c r="R268" s="445"/>
    </row>
    <row r="269" spans="1:18" hidden="1" outlineLevel="1">
      <c r="A269" s="505"/>
      <c r="B269" s="506">
        <v>1098</v>
      </c>
      <c r="C269" s="507" t="s">
        <v>1391</v>
      </c>
      <c r="D269" s="681" t="s">
        <v>1392</v>
      </c>
      <c r="E269" s="681"/>
      <c r="F269" s="681"/>
      <c r="G269" s="681"/>
      <c r="H269" s="681"/>
      <c r="I269" s="508">
        <v>1784.86</v>
      </c>
      <c r="J269" s="682">
        <v>0</v>
      </c>
      <c r="K269" s="682"/>
      <c r="L269" s="682">
        <v>0</v>
      </c>
      <c r="M269" s="682"/>
      <c r="N269" s="682">
        <v>1784.86</v>
      </c>
      <c r="O269" s="682"/>
      <c r="P269" s="445"/>
      <c r="Q269" s="445"/>
      <c r="R269" s="445"/>
    </row>
    <row r="270" spans="1:18" hidden="1" outlineLevel="1">
      <c r="A270" s="505"/>
      <c r="B270" s="506">
        <v>1099</v>
      </c>
      <c r="C270" s="507" t="s">
        <v>1393</v>
      </c>
      <c r="D270" s="681" t="s">
        <v>1394</v>
      </c>
      <c r="E270" s="681"/>
      <c r="F270" s="681"/>
      <c r="G270" s="681"/>
      <c r="H270" s="681"/>
      <c r="I270" s="508">
        <v>1899</v>
      </c>
      <c r="J270" s="682">
        <v>0</v>
      </c>
      <c r="K270" s="682"/>
      <c r="L270" s="682">
        <v>0</v>
      </c>
      <c r="M270" s="682"/>
      <c r="N270" s="682">
        <v>1899</v>
      </c>
      <c r="O270" s="682"/>
      <c r="P270" s="445"/>
      <c r="Q270" s="445"/>
      <c r="R270" s="445"/>
    </row>
    <row r="271" spans="1:18" hidden="1" outlineLevel="1">
      <c r="A271" s="505"/>
      <c r="B271" s="506">
        <v>1100</v>
      </c>
      <c r="C271" s="507" t="s">
        <v>1395</v>
      </c>
      <c r="D271" s="681" t="s">
        <v>1396</v>
      </c>
      <c r="E271" s="681"/>
      <c r="F271" s="681"/>
      <c r="G271" s="681"/>
      <c r="H271" s="681"/>
      <c r="I271" s="508">
        <v>89</v>
      </c>
      <c r="J271" s="682">
        <v>0</v>
      </c>
      <c r="K271" s="682"/>
      <c r="L271" s="682">
        <v>0</v>
      </c>
      <c r="M271" s="682"/>
      <c r="N271" s="682">
        <v>89</v>
      </c>
      <c r="O271" s="682"/>
      <c r="P271" s="445"/>
      <c r="Q271" s="445"/>
      <c r="R271" s="445"/>
    </row>
    <row r="272" spans="1:18" hidden="1" outlineLevel="1">
      <c r="A272" s="505"/>
      <c r="B272" s="506">
        <v>1101</v>
      </c>
      <c r="C272" s="507" t="s">
        <v>1397</v>
      </c>
      <c r="D272" s="681" t="s">
        <v>1398</v>
      </c>
      <c r="E272" s="681"/>
      <c r="F272" s="681"/>
      <c r="G272" s="681"/>
      <c r="H272" s="681"/>
      <c r="I272" s="508">
        <v>671</v>
      </c>
      <c r="J272" s="682">
        <v>0</v>
      </c>
      <c r="K272" s="682"/>
      <c r="L272" s="682">
        <v>0</v>
      </c>
      <c r="M272" s="682"/>
      <c r="N272" s="682">
        <v>671</v>
      </c>
      <c r="O272" s="682"/>
      <c r="P272" s="445"/>
      <c r="Q272" s="445"/>
      <c r="R272" s="445"/>
    </row>
    <row r="273" spans="1:18" hidden="1" outlineLevel="1">
      <c r="A273" s="505"/>
      <c r="B273" s="506">
        <v>1103</v>
      </c>
      <c r="C273" s="507" t="s">
        <v>1399</v>
      </c>
      <c r="D273" s="681" t="s">
        <v>1400</v>
      </c>
      <c r="E273" s="681"/>
      <c r="F273" s="681"/>
      <c r="G273" s="681"/>
      <c r="H273" s="681"/>
      <c r="I273" s="508">
        <v>236</v>
      </c>
      <c r="J273" s="682">
        <v>0</v>
      </c>
      <c r="K273" s="682"/>
      <c r="L273" s="682">
        <v>0</v>
      </c>
      <c r="M273" s="682"/>
      <c r="N273" s="682">
        <v>236</v>
      </c>
      <c r="O273" s="682"/>
      <c r="P273" s="445"/>
      <c r="Q273" s="445"/>
      <c r="R273" s="445"/>
    </row>
    <row r="274" spans="1:18" hidden="1" outlineLevel="1">
      <c r="A274" s="505"/>
      <c r="B274" s="506">
        <v>1106</v>
      </c>
      <c r="C274" s="507" t="s">
        <v>1401</v>
      </c>
      <c r="D274" s="681" t="s">
        <v>1402</v>
      </c>
      <c r="E274" s="681"/>
      <c r="F274" s="681"/>
      <c r="G274" s="681"/>
      <c r="H274" s="681"/>
      <c r="I274" s="508">
        <v>54</v>
      </c>
      <c r="J274" s="682">
        <v>0</v>
      </c>
      <c r="K274" s="682"/>
      <c r="L274" s="682">
        <v>0</v>
      </c>
      <c r="M274" s="682"/>
      <c r="N274" s="682">
        <v>54</v>
      </c>
      <c r="O274" s="682"/>
      <c r="P274" s="445"/>
      <c r="Q274" s="445"/>
      <c r="R274" s="445"/>
    </row>
    <row r="275" spans="1:18" hidden="1" outlineLevel="1">
      <c r="A275" s="505"/>
      <c r="B275" s="506">
        <v>1107</v>
      </c>
      <c r="C275" s="507" t="s">
        <v>1403</v>
      </c>
      <c r="D275" s="681" t="s">
        <v>1404</v>
      </c>
      <c r="E275" s="681"/>
      <c r="F275" s="681"/>
      <c r="G275" s="681"/>
      <c r="H275" s="681"/>
      <c r="I275" s="508">
        <v>1699</v>
      </c>
      <c r="J275" s="682">
        <v>0</v>
      </c>
      <c r="K275" s="682"/>
      <c r="L275" s="682">
        <v>0</v>
      </c>
      <c r="M275" s="682"/>
      <c r="N275" s="682">
        <v>1699</v>
      </c>
      <c r="O275" s="682"/>
      <c r="P275" s="445"/>
      <c r="Q275" s="445"/>
      <c r="R275" s="445"/>
    </row>
    <row r="276" spans="1:18" hidden="1" outlineLevel="1">
      <c r="A276" s="505"/>
      <c r="B276" s="506">
        <v>1108</v>
      </c>
      <c r="C276" s="507" t="s">
        <v>1405</v>
      </c>
      <c r="D276" s="681" t="s">
        <v>1406</v>
      </c>
      <c r="E276" s="681"/>
      <c r="F276" s="681"/>
      <c r="G276" s="681"/>
      <c r="H276" s="681"/>
      <c r="I276" s="508">
        <v>190</v>
      </c>
      <c r="J276" s="682">
        <v>0</v>
      </c>
      <c r="K276" s="682"/>
      <c r="L276" s="682">
        <v>0</v>
      </c>
      <c r="M276" s="682"/>
      <c r="N276" s="682">
        <v>190</v>
      </c>
      <c r="O276" s="682"/>
      <c r="P276" s="445"/>
      <c r="Q276" s="445"/>
      <c r="R276" s="445"/>
    </row>
    <row r="277" spans="1:18" hidden="1" outlineLevel="1">
      <c r="A277" s="505"/>
      <c r="B277" s="506">
        <v>1109</v>
      </c>
      <c r="C277" s="507" t="s">
        <v>1407</v>
      </c>
      <c r="D277" s="681" t="s">
        <v>1408</v>
      </c>
      <c r="E277" s="681"/>
      <c r="F277" s="681"/>
      <c r="G277" s="681"/>
      <c r="H277" s="681"/>
      <c r="I277" s="508">
        <v>1350</v>
      </c>
      <c r="J277" s="682">
        <v>0</v>
      </c>
      <c r="K277" s="682"/>
      <c r="L277" s="682">
        <v>0</v>
      </c>
      <c r="M277" s="682"/>
      <c r="N277" s="682">
        <v>1350</v>
      </c>
      <c r="O277" s="682"/>
      <c r="P277" s="445"/>
      <c r="Q277" s="445"/>
      <c r="R277" s="445"/>
    </row>
    <row r="278" spans="1:18" hidden="1" outlineLevel="1">
      <c r="A278" s="505"/>
      <c r="B278" s="506">
        <v>1110</v>
      </c>
      <c r="C278" s="507" t="s">
        <v>1409</v>
      </c>
      <c r="D278" s="681" t="s">
        <v>1410</v>
      </c>
      <c r="E278" s="681"/>
      <c r="F278" s="681"/>
      <c r="G278" s="681"/>
      <c r="H278" s="681"/>
      <c r="I278" s="508">
        <v>95</v>
      </c>
      <c r="J278" s="682">
        <v>0</v>
      </c>
      <c r="K278" s="682"/>
      <c r="L278" s="682">
        <v>0</v>
      </c>
      <c r="M278" s="682"/>
      <c r="N278" s="682">
        <v>95</v>
      </c>
      <c r="O278" s="682"/>
      <c r="P278" s="445"/>
      <c r="Q278" s="445"/>
      <c r="R278" s="445"/>
    </row>
    <row r="279" spans="1:18" hidden="1" outlineLevel="1">
      <c r="A279" s="505"/>
      <c r="B279" s="506">
        <v>1111</v>
      </c>
      <c r="C279" s="507" t="s">
        <v>1411</v>
      </c>
      <c r="D279" s="681" t="s">
        <v>1310</v>
      </c>
      <c r="E279" s="681"/>
      <c r="F279" s="681"/>
      <c r="G279" s="681"/>
      <c r="H279" s="681"/>
      <c r="I279" s="508">
        <v>274.5</v>
      </c>
      <c r="J279" s="682">
        <v>0</v>
      </c>
      <c r="K279" s="682"/>
      <c r="L279" s="682">
        <v>0</v>
      </c>
      <c r="M279" s="682"/>
      <c r="N279" s="682">
        <v>274.5</v>
      </c>
      <c r="O279" s="682"/>
      <c r="P279" s="445"/>
      <c r="Q279" s="445"/>
      <c r="R279" s="445"/>
    </row>
    <row r="280" spans="1:18" hidden="1" outlineLevel="1">
      <c r="A280" s="505"/>
      <c r="B280" s="506">
        <v>1112</v>
      </c>
      <c r="C280" s="507" t="s">
        <v>1412</v>
      </c>
      <c r="D280" s="681" t="s">
        <v>1310</v>
      </c>
      <c r="E280" s="681"/>
      <c r="F280" s="681"/>
      <c r="G280" s="681"/>
      <c r="H280" s="681"/>
      <c r="I280" s="508">
        <v>274.5</v>
      </c>
      <c r="J280" s="682">
        <v>0</v>
      </c>
      <c r="K280" s="682"/>
      <c r="L280" s="682">
        <v>0</v>
      </c>
      <c r="M280" s="682"/>
      <c r="N280" s="682">
        <v>274.5</v>
      </c>
      <c r="O280" s="682"/>
      <c r="P280" s="445"/>
      <c r="Q280" s="445"/>
      <c r="R280" s="445"/>
    </row>
    <row r="281" spans="1:18" hidden="1" outlineLevel="1">
      <c r="A281" s="505"/>
      <c r="B281" s="506">
        <v>1113</v>
      </c>
      <c r="C281" s="507" t="s">
        <v>1413</v>
      </c>
      <c r="D281" s="681" t="s">
        <v>1414</v>
      </c>
      <c r="E281" s="681"/>
      <c r="F281" s="681"/>
      <c r="G281" s="681"/>
      <c r="H281" s="681"/>
      <c r="I281" s="508">
        <v>201.3</v>
      </c>
      <c r="J281" s="682">
        <v>0</v>
      </c>
      <c r="K281" s="682"/>
      <c r="L281" s="682">
        <v>0</v>
      </c>
      <c r="M281" s="682"/>
      <c r="N281" s="682">
        <v>201.3</v>
      </c>
      <c r="O281" s="682"/>
      <c r="P281" s="445"/>
      <c r="Q281" s="445"/>
      <c r="R281" s="445"/>
    </row>
    <row r="282" spans="1:18" hidden="1" outlineLevel="1">
      <c r="A282" s="505"/>
      <c r="B282" s="506">
        <v>1114</v>
      </c>
      <c r="C282" s="507" t="s">
        <v>1415</v>
      </c>
      <c r="D282" s="681" t="s">
        <v>1414</v>
      </c>
      <c r="E282" s="681"/>
      <c r="F282" s="681"/>
      <c r="G282" s="681"/>
      <c r="H282" s="681"/>
      <c r="I282" s="508">
        <v>201.3</v>
      </c>
      <c r="J282" s="682">
        <v>0</v>
      </c>
      <c r="K282" s="682"/>
      <c r="L282" s="682">
        <v>0</v>
      </c>
      <c r="M282" s="682"/>
      <c r="N282" s="682">
        <v>201.3</v>
      </c>
      <c r="O282" s="682"/>
      <c r="P282" s="445"/>
      <c r="Q282" s="445"/>
      <c r="R282" s="445"/>
    </row>
    <row r="283" spans="1:18" hidden="1" outlineLevel="1">
      <c r="A283" s="505"/>
      <c r="B283" s="506">
        <v>1115</v>
      </c>
      <c r="C283" s="507" t="s">
        <v>1416</v>
      </c>
      <c r="D283" s="681" t="s">
        <v>1414</v>
      </c>
      <c r="E283" s="681"/>
      <c r="F283" s="681"/>
      <c r="G283" s="681"/>
      <c r="H283" s="681"/>
      <c r="I283" s="508">
        <v>201.3</v>
      </c>
      <c r="J283" s="682">
        <v>0</v>
      </c>
      <c r="K283" s="682"/>
      <c r="L283" s="682">
        <v>0</v>
      </c>
      <c r="M283" s="682"/>
      <c r="N283" s="682">
        <v>201.3</v>
      </c>
      <c r="O283" s="682"/>
      <c r="P283" s="445"/>
      <c r="Q283" s="445"/>
      <c r="R283" s="445"/>
    </row>
    <row r="284" spans="1:18" hidden="1" outlineLevel="1">
      <c r="A284" s="505"/>
      <c r="B284" s="506">
        <v>1116</v>
      </c>
      <c r="C284" s="507" t="s">
        <v>1417</v>
      </c>
      <c r="D284" s="681" t="s">
        <v>1414</v>
      </c>
      <c r="E284" s="681"/>
      <c r="F284" s="681"/>
      <c r="G284" s="681"/>
      <c r="H284" s="681"/>
      <c r="I284" s="508">
        <v>201.3</v>
      </c>
      <c r="J284" s="682">
        <v>0</v>
      </c>
      <c r="K284" s="682"/>
      <c r="L284" s="682">
        <v>0</v>
      </c>
      <c r="M284" s="682"/>
      <c r="N284" s="682">
        <v>201.3</v>
      </c>
      <c r="O284" s="682"/>
      <c r="P284" s="445"/>
      <c r="Q284" s="445"/>
      <c r="R284" s="445"/>
    </row>
    <row r="285" spans="1:18" hidden="1" outlineLevel="1">
      <c r="A285" s="505"/>
      <c r="B285" s="506">
        <v>1117</v>
      </c>
      <c r="C285" s="507" t="s">
        <v>1418</v>
      </c>
      <c r="D285" s="681" t="s">
        <v>1414</v>
      </c>
      <c r="E285" s="681"/>
      <c r="F285" s="681"/>
      <c r="G285" s="681"/>
      <c r="H285" s="681"/>
      <c r="I285" s="508">
        <v>201.3</v>
      </c>
      <c r="J285" s="682">
        <v>0</v>
      </c>
      <c r="K285" s="682"/>
      <c r="L285" s="682">
        <v>0</v>
      </c>
      <c r="M285" s="682"/>
      <c r="N285" s="682">
        <v>201.3</v>
      </c>
      <c r="O285" s="682"/>
      <c r="P285" s="445"/>
      <c r="Q285" s="445"/>
      <c r="R285" s="445"/>
    </row>
    <row r="286" spans="1:18" hidden="1" outlineLevel="1">
      <c r="A286" s="505"/>
      <c r="B286" s="506">
        <v>1118</v>
      </c>
      <c r="C286" s="507" t="s">
        <v>1419</v>
      </c>
      <c r="D286" s="681" t="s">
        <v>1373</v>
      </c>
      <c r="E286" s="681"/>
      <c r="F286" s="681"/>
      <c r="G286" s="681"/>
      <c r="H286" s="681"/>
      <c r="I286" s="508">
        <v>340.38</v>
      </c>
      <c r="J286" s="682">
        <v>0</v>
      </c>
      <c r="K286" s="682"/>
      <c r="L286" s="682">
        <v>0</v>
      </c>
      <c r="M286" s="682"/>
      <c r="N286" s="682">
        <v>340.38</v>
      </c>
      <c r="O286" s="682"/>
      <c r="P286" s="445"/>
      <c r="Q286" s="445"/>
      <c r="R286" s="445"/>
    </row>
    <row r="287" spans="1:18" hidden="1" outlineLevel="1">
      <c r="A287" s="505"/>
      <c r="B287" s="506">
        <v>1119</v>
      </c>
      <c r="C287" s="507" t="s">
        <v>1420</v>
      </c>
      <c r="D287" s="681" t="s">
        <v>1195</v>
      </c>
      <c r="E287" s="681"/>
      <c r="F287" s="681"/>
      <c r="G287" s="681"/>
      <c r="H287" s="681"/>
      <c r="I287" s="508">
        <v>134.19999999999999</v>
      </c>
      <c r="J287" s="682">
        <v>0</v>
      </c>
      <c r="K287" s="682"/>
      <c r="L287" s="682">
        <v>0</v>
      </c>
      <c r="M287" s="682"/>
      <c r="N287" s="682">
        <v>134.19999999999999</v>
      </c>
      <c r="O287" s="682"/>
      <c r="P287" s="445"/>
      <c r="Q287" s="445"/>
      <c r="R287" s="445"/>
    </row>
    <row r="288" spans="1:18" hidden="1" outlineLevel="1">
      <c r="A288" s="505"/>
      <c r="B288" s="506">
        <v>1120</v>
      </c>
      <c r="C288" s="507" t="s">
        <v>1421</v>
      </c>
      <c r="D288" s="681" t="s">
        <v>1195</v>
      </c>
      <c r="E288" s="681"/>
      <c r="F288" s="681"/>
      <c r="G288" s="681"/>
      <c r="H288" s="681"/>
      <c r="I288" s="508">
        <v>134.19999999999999</v>
      </c>
      <c r="J288" s="682">
        <v>0</v>
      </c>
      <c r="K288" s="682"/>
      <c r="L288" s="682">
        <v>0</v>
      </c>
      <c r="M288" s="682"/>
      <c r="N288" s="682">
        <v>134.19999999999999</v>
      </c>
      <c r="O288" s="682"/>
      <c r="P288" s="445"/>
      <c r="Q288" s="445"/>
      <c r="R288" s="445"/>
    </row>
    <row r="289" spans="1:18" hidden="1" outlineLevel="1">
      <c r="A289" s="505"/>
      <c r="B289" s="506">
        <v>1121</v>
      </c>
      <c r="C289" s="507" t="s">
        <v>1422</v>
      </c>
      <c r="D289" s="681" t="s">
        <v>1423</v>
      </c>
      <c r="E289" s="681"/>
      <c r="F289" s="681"/>
      <c r="G289" s="681"/>
      <c r="H289" s="681"/>
      <c r="I289" s="508">
        <v>231.8</v>
      </c>
      <c r="J289" s="682">
        <v>0</v>
      </c>
      <c r="K289" s="682"/>
      <c r="L289" s="682">
        <v>0</v>
      </c>
      <c r="M289" s="682"/>
      <c r="N289" s="682">
        <v>231.8</v>
      </c>
      <c r="O289" s="682"/>
      <c r="P289" s="445"/>
      <c r="Q289" s="445"/>
      <c r="R289" s="445"/>
    </row>
    <row r="290" spans="1:18" hidden="1" outlineLevel="1">
      <c r="A290" s="505"/>
      <c r="B290" s="506">
        <v>1122</v>
      </c>
      <c r="C290" s="507" t="s">
        <v>1424</v>
      </c>
      <c r="D290" s="681" t="s">
        <v>1209</v>
      </c>
      <c r="E290" s="681"/>
      <c r="F290" s="681"/>
      <c r="G290" s="681"/>
      <c r="H290" s="681"/>
      <c r="I290" s="508">
        <v>122</v>
      </c>
      <c r="J290" s="682">
        <v>0</v>
      </c>
      <c r="K290" s="682"/>
      <c r="L290" s="682">
        <v>0</v>
      </c>
      <c r="M290" s="682"/>
      <c r="N290" s="682">
        <v>122</v>
      </c>
      <c r="O290" s="682"/>
      <c r="P290" s="445"/>
      <c r="Q290" s="445"/>
      <c r="R290" s="445"/>
    </row>
    <row r="291" spans="1:18" hidden="1" outlineLevel="1">
      <c r="A291" s="505"/>
      <c r="B291" s="506">
        <v>1123</v>
      </c>
      <c r="C291" s="507" t="s">
        <v>1425</v>
      </c>
      <c r="D291" s="681" t="s">
        <v>1426</v>
      </c>
      <c r="E291" s="681"/>
      <c r="F291" s="681"/>
      <c r="G291" s="681"/>
      <c r="H291" s="681"/>
      <c r="I291" s="508">
        <v>2074.04</v>
      </c>
      <c r="J291" s="682">
        <v>0</v>
      </c>
      <c r="K291" s="682"/>
      <c r="L291" s="682">
        <v>0</v>
      </c>
      <c r="M291" s="682"/>
      <c r="N291" s="682">
        <v>2074.04</v>
      </c>
      <c r="O291" s="682"/>
      <c r="P291" s="445"/>
      <c r="Q291" s="445"/>
      <c r="R291" s="445"/>
    </row>
    <row r="292" spans="1:18" hidden="1" outlineLevel="1">
      <c r="A292" s="505"/>
      <c r="B292" s="506">
        <v>1124</v>
      </c>
      <c r="C292" s="507" t="s">
        <v>1427</v>
      </c>
      <c r="D292" s="681" t="s">
        <v>1428</v>
      </c>
      <c r="E292" s="681"/>
      <c r="F292" s="681"/>
      <c r="G292" s="681"/>
      <c r="H292" s="681"/>
      <c r="I292" s="508">
        <v>350.51</v>
      </c>
      <c r="J292" s="682">
        <v>0</v>
      </c>
      <c r="K292" s="682"/>
      <c r="L292" s="682">
        <v>0</v>
      </c>
      <c r="M292" s="682"/>
      <c r="N292" s="682">
        <v>350.51</v>
      </c>
      <c r="O292" s="682"/>
      <c r="P292" s="445"/>
      <c r="Q292" s="445"/>
      <c r="R292" s="445"/>
    </row>
    <row r="293" spans="1:18" hidden="1" outlineLevel="1">
      <c r="A293" s="505"/>
      <c r="B293" s="506">
        <v>1125</v>
      </c>
      <c r="C293" s="507" t="s">
        <v>1429</v>
      </c>
      <c r="D293" s="681" t="s">
        <v>1428</v>
      </c>
      <c r="E293" s="681"/>
      <c r="F293" s="681"/>
      <c r="G293" s="681"/>
      <c r="H293" s="681"/>
      <c r="I293" s="508">
        <v>350.51</v>
      </c>
      <c r="J293" s="682">
        <v>0</v>
      </c>
      <c r="K293" s="682"/>
      <c r="L293" s="682">
        <v>0</v>
      </c>
      <c r="M293" s="682"/>
      <c r="N293" s="682">
        <v>350.51</v>
      </c>
      <c r="O293" s="682"/>
      <c r="P293" s="445"/>
      <c r="Q293" s="445"/>
      <c r="R293" s="445"/>
    </row>
    <row r="294" spans="1:18" hidden="1" outlineLevel="1">
      <c r="A294" s="505"/>
      <c r="B294" s="506">
        <v>1126</v>
      </c>
      <c r="C294" s="507" t="s">
        <v>1430</v>
      </c>
      <c r="D294" s="681" t="s">
        <v>1431</v>
      </c>
      <c r="E294" s="681"/>
      <c r="F294" s="681"/>
      <c r="G294" s="681"/>
      <c r="H294" s="681"/>
      <c r="I294" s="508">
        <v>35</v>
      </c>
      <c r="J294" s="682">
        <v>0</v>
      </c>
      <c r="K294" s="682"/>
      <c r="L294" s="682">
        <v>0</v>
      </c>
      <c r="M294" s="682"/>
      <c r="N294" s="682">
        <v>35</v>
      </c>
      <c r="O294" s="682"/>
      <c r="P294" s="445"/>
      <c r="Q294" s="445"/>
      <c r="R294" s="445"/>
    </row>
    <row r="295" spans="1:18" hidden="1" outlineLevel="1">
      <c r="A295" s="505"/>
      <c r="B295" s="506">
        <v>1127</v>
      </c>
      <c r="C295" s="507" t="s">
        <v>1432</v>
      </c>
      <c r="D295" s="681" t="s">
        <v>1373</v>
      </c>
      <c r="E295" s="681"/>
      <c r="F295" s="681"/>
      <c r="G295" s="681"/>
      <c r="H295" s="681"/>
      <c r="I295" s="508">
        <v>340.38</v>
      </c>
      <c r="J295" s="682">
        <v>0</v>
      </c>
      <c r="K295" s="682"/>
      <c r="L295" s="682">
        <v>0</v>
      </c>
      <c r="M295" s="682"/>
      <c r="N295" s="682">
        <v>340.38</v>
      </c>
      <c r="O295" s="682"/>
      <c r="P295" s="445"/>
      <c r="Q295" s="445"/>
      <c r="R295" s="445"/>
    </row>
    <row r="296" spans="1:18" hidden="1" outlineLevel="1">
      <c r="A296" s="505"/>
      <c r="B296" s="506">
        <v>1128</v>
      </c>
      <c r="C296" s="507" t="s">
        <v>1433</v>
      </c>
      <c r="D296" s="681" t="s">
        <v>1373</v>
      </c>
      <c r="E296" s="681"/>
      <c r="F296" s="681"/>
      <c r="G296" s="681"/>
      <c r="H296" s="681"/>
      <c r="I296" s="508">
        <v>340.38</v>
      </c>
      <c r="J296" s="682">
        <v>0</v>
      </c>
      <c r="K296" s="682"/>
      <c r="L296" s="682">
        <v>0</v>
      </c>
      <c r="M296" s="682"/>
      <c r="N296" s="682">
        <v>340.38</v>
      </c>
      <c r="O296" s="682"/>
      <c r="P296" s="445"/>
      <c r="Q296" s="445"/>
      <c r="R296" s="445"/>
    </row>
    <row r="297" spans="1:18" hidden="1" outlineLevel="1">
      <c r="A297" s="505"/>
      <c r="B297" s="506">
        <v>1129</v>
      </c>
      <c r="C297" s="507" t="s">
        <v>1434</v>
      </c>
      <c r="D297" s="681" t="s">
        <v>1373</v>
      </c>
      <c r="E297" s="681"/>
      <c r="F297" s="681"/>
      <c r="G297" s="681"/>
      <c r="H297" s="681"/>
      <c r="I297" s="508">
        <v>340.38</v>
      </c>
      <c r="J297" s="682">
        <v>0</v>
      </c>
      <c r="K297" s="682"/>
      <c r="L297" s="682">
        <v>0</v>
      </c>
      <c r="M297" s="682"/>
      <c r="N297" s="682">
        <v>340.38</v>
      </c>
      <c r="O297" s="682"/>
      <c r="P297" s="445"/>
      <c r="Q297" s="445"/>
      <c r="R297" s="445"/>
    </row>
    <row r="298" spans="1:18" hidden="1" outlineLevel="1">
      <c r="A298" s="505"/>
      <c r="B298" s="506">
        <v>1130</v>
      </c>
      <c r="C298" s="507" t="s">
        <v>1435</v>
      </c>
      <c r="D298" s="681" t="s">
        <v>1373</v>
      </c>
      <c r="E298" s="681"/>
      <c r="F298" s="681"/>
      <c r="G298" s="681"/>
      <c r="H298" s="681"/>
      <c r="I298" s="508">
        <v>340.38</v>
      </c>
      <c r="J298" s="682">
        <v>0</v>
      </c>
      <c r="K298" s="682"/>
      <c r="L298" s="682">
        <v>0</v>
      </c>
      <c r="M298" s="682"/>
      <c r="N298" s="682">
        <v>340.38</v>
      </c>
      <c r="O298" s="682"/>
      <c r="P298" s="445"/>
      <c r="Q298" s="445"/>
      <c r="R298" s="445"/>
    </row>
    <row r="299" spans="1:18" hidden="1" outlineLevel="1">
      <c r="A299" s="505"/>
      <c r="B299" s="506">
        <v>1131</v>
      </c>
      <c r="C299" s="507" t="s">
        <v>1436</v>
      </c>
      <c r="D299" s="681" t="s">
        <v>1437</v>
      </c>
      <c r="E299" s="681"/>
      <c r="F299" s="681"/>
      <c r="G299" s="681"/>
      <c r="H299" s="681"/>
      <c r="I299" s="508">
        <v>115</v>
      </c>
      <c r="J299" s="682">
        <v>0</v>
      </c>
      <c r="K299" s="682"/>
      <c r="L299" s="682">
        <v>0</v>
      </c>
      <c r="M299" s="682"/>
      <c r="N299" s="682">
        <v>115</v>
      </c>
      <c r="O299" s="682"/>
      <c r="P299" s="445"/>
      <c r="Q299" s="445"/>
      <c r="R299" s="445"/>
    </row>
    <row r="300" spans="1:18" hidden="1" outlineLevel="1">
      <c r="A300" s="505"/>
      <c r="B300" s="506">
        <v>1132</v>
      </c>
      <c r="C300" s="507" t="s">
        <v>1438</v>
      </c>
      <c r="D300" s="681" t="s">
        <v>1437</v>
      </c>
      <c r="E300" s="681"/>
      <c r="F300" s="681"/>
      <c r="G300" s="681"/>
      <c r="H300" s="681"/>
      <c r="I300" s="508">
        <v>115</v>
      </c>
      <c r="J300" s="682">
        <v>0</v>
      </c>
      <c r="K300" s="682"/>
      <c r="L300" s="682">
        <v>0</v>
      </c>
      <c r="M300" s="682"/>
      <c r="N300" s="682">
        <v>115</v>
      </c>
      <c r="O300" s="682"/>
      <c r="P300" s="445"/>
      <c r="Q300" s="445"/>
      <c r="R300" s="445"/>
    </row>
    <row r="301" spans="1:18" hidden="1" outlineLevel="1">
      <c r="A301" s="505"/>
      <c r="B301" s="506">
        <v>1133</v>
      </c>
      <c r="C301" s="507" t="s">
        <v>1439</v>
      </c>
      <c r="D301" s="681" t="s">
        <v>1373</v>
      </c>
      <c r="E301" s="681"/>
      <c r="F301" s="681"/>
      <c r="G301" s="681"/>
      <c r="H301" s="681"/>
      <c r="I301" s="508">
        <v>340.38</v>
      </c>
      <c r="J301" s="682">
        <v>0</v>
      </c>
      <c r="K301" s="682"/>
      <c r="L301" s="682">
        <v>0</v>
      </c>
      <c r="M301" s="682"/>
      <c r="N301" s="682">
        <v>340.38</v>
      </c>
      <c r="O301" s="682"/>
      <c r="P301" s="445"/>
      <c r="Q301" s="445"/>
      <c r="R301" s="445"/>
    </row>
    <row r="302" spans="1:18" hidden="1" outlineLevel="1">
      <c r="A302" s="505"/>
      <c r="B302" s="506">
        <v>1134</v>
      </c>
      <c r="C302" s="507" t="s">
        <v>1440</v>
      </c>
      <c r="D302" s="681" t="s">
        <v>1373</v>
      </c>
      <c r="E302" s="681"/>
      <c r="F302" s="681"/>
      <c r="G302" s="681"/>
      <c r="H302" s="681"/>
      <c r="I302" s="508">
        <v>340.38</v>
      </c>
      <c r="J302" s="682">
        <v>0</v>
      </c>
      <c r="K302" s="682"/>
      <c r="L302" s="682">
        <v>0</v>
      </c>
      <c r="M302" s="682"/>
      <c r="N302" s="682">
        <v>340.38</v>
      </c>
      <c r="O302" s="682"/>
      <c r="P302" s="445"/>
      <c r="Q302" s="445"/>
      <c r="R302" s="445"/>
    </row>
    <row r="303" spans="1:18" hidden="1" outlineLevel="1">
      <c r="A303" s="505"/>
      <c r="B303" s="506">
        <v>1135</v>
      </c>
      <c r="C303" s="507" t="s">
        <v>1441</v>
      </c>
      <c r="D303" s="681" t="s">
        <v>1373</v>
      </c>
      <c r="E303" s="681"/>
      <c r="F303" s="681"/>
      <c r="G303" s="681"/>
      <c r="H303" s="681"/>
      <c r="I303" s="508">
        <v>340.38</v>
      </c>
      <c r="J303" s="682">
        <v>0</v>
      </c>
      <c r="K303" s="682"/>
      <c r="L303" s="682">
        <v>0</v>
      </c>
      <c r="M303" s="682"/>
      <c r="N303" s="682">
        <v>340.38</v>
      </c>
      <c r="O303" s="682"/>
      <c r="P303" s="445"/>
      <c r="Q303" s="445"/>
      <c r="R303" s="445"/>
    </row>
    <row r="304" spans="1:18" hidden="1" outlineLevel="1">
      <c r="A304" s="505"/>
      <c r="B304" s="506">
        <v>1136</v>
      </c>
      <c r="C304" s="507" t="s">
        <v>1442</v>
      </c>
      <c r="D304" s="681" t="s">
        <v>1373</v>
      </c>
      <c r="E304" s="681"/>
      <c r="F304" s="681"/>
      <c r="G304" s="681"/>
      <c r="H304" s="681"/>
      <c r="I304" s="508">
        <v>340.38</v>
      </c>
      <c r="J304" s="682">
        <v>0</v>
      </c>
      <c r="K304" s="682"/>
      <c r="L304" s="682">
        <v>0</v>
      </c>
      <c r="M304" s="682"/>
      <c r="N304" s="682">
        <v>340.38</v>
      </c>
      <c r="O304" s="682"/>
      <c r="P304" s="445"/>
      <c r="Q304" s="445"/>
      <c r="R304" s="445"/>
    </row>
    <row r="305" spans="1:18" hidden="1" outlineLevel="1">
      <c r="A305" s="505"/>
      <c r="B305" s="506">
        <v>1137</v>
      </c>
      <c r="C305" s="507" t="s">
        <v>1443</v>
      </c>
      <c r="D305" s="681" t="s">
        <v>1444</v>
      </c>
      <c r="E305" s="681"/>
      <c r="F305" s="681"/>
      <c r="G305" s="681"/>
      <c r="H305" s="681"/>
      <c r="I305" s="508">
        <v>650</v>
      </c>
      <c r="J305" s="682">
        <v>0</v>
      </c>
      <c r="K305" s="682"/>
      <c r="L305" s="682">
        <v>0</v>
      </c>
      <c r="M305" s="682"/>
      <c r="N305" s="682">
        <v>650</v>
      </c>
      <c r="O305" s="682"/>
      <c r="P305" s="445"/>
      <c r="Q305" s="445"/>
      <c r="R305" s="445"/>
    </row>
    <row r="306" spans="1:18" hidden="1" outlineLevel="1">
      <c r="A306" s="505"/>
      <c r="B306" s="506">
        <v>1138</v>
      </c>
      <c r="C306" s="507" t="s">
        <v>1445</v>
      </c>
      <c r="D306" s="681" t="s">
        <v>1446</v>
      </c>
      <c r="E306" s="681"/>
      <c r="F306" s="681"/>
      <c r="G306" s="681"/>
      <c r="H306" s="681"/>
      <c r="I306" s="508">
        <v>335</v>
      </c>
      <c r="J306" s="682">
        <v>0</v>
      </c>
      <c r="K306" s="682"/>
      <c r="L306" s="682">
        <v>0</v>
      </c>
      <c r="M306" s="682"/>
      <c r="N306" s="682">
        <v>335</v>
      </c>
      <c r="O306" s="682"/>
      <c r="P306" s="445"/>
      <c r="Q306" s="445"/>
      <c r="R306" s="445"/>
    </row>
    <row r="307" spans="1:18" hidden="1" outlineLevel="1">
      <c r="A307" s="505"/>
      <c r="B307" s="506">
        <v>1139</v>
      </c>
      <c r="C307" s="507" t="s">
        <v>1447</v>
      </c>
      <c r="D307" s="681" t="s">
        <v>1448</v>
      </c>
      <c r="E307" s="681"/>
      <c r="F307" s="681"/>
      <c r="G307" s="681"/>
      <c r="H307" s="681"/>
      <c r="I307" s="508">
        <v>270</v>
      </c>
      <c r="J307" s="682">
        <v>0</v>
      </c>
      <c r="K307" s="682"/>
      <c r="L307" s="682">
        <v>0</v>
      </c>
      <c r="M307" s="682"/>
      <c r="N307" s="682">
        <v>270</v>
      </c>
      <c r="O307" s="682"/>
      <c r="P307" s="445"/>
      <c r="Q307" s="445"/>
      <c r="R307" s="445"/>
    </row>
    <row r="308" spans="1:18" hidden="1" outlineLevel="1">
      <c r="A308" s="505"/>
      <c r="B308" s="506">
        <v>1140</v>
      </c>
      <c r="C308" s="507" t="s">
        <v>1449</v>
      </c>
      <c r="D308" s="681" t="s">
        <v>1450</v>
      </c>
      <c r="E308" s="681"/>
      <c r="F308" s="681"/>
      <c r="G308" s="681"/>
      <c r="H308" s="681"/>
      <c r="I308" s="508">
        <v>108.64</v>
      </c>
      <c r="J308" s="682">
        <v>0</v>
      </c>
      <c r="K308" s="682"/>
      <c r="L308" s="682">
        <v>0</v>
      </c>
      <c r="M308" s="682"/>
      <c r="N308" s="682">
        <v>108.64</v>
      </c>
      <c r="O308" s="682"/>
      <c r="P308" s="445"/>
      <c r="Q308" s="445"/>
      <c r="R308" s="445"/>
    </row>
    <row r="309" spans="1:18" hidden="1" outlineLevel="1">
      <c r="A309" s="505"/>
      <c r="B309" s="506">
        <v>1141</v>
      </c>
      <c r="C309" s="507" t="s">
        <v>1451</v>
      </c>
      <c r="D309" s="681" t="s">
        <v>1452</v>
      </c>
      <c r="E309" s="681"/>
      <c r="F309" s="681"/>
      <c r="G309" s="681"/>
      <c r="H309" s="681"/>
      <c r="I309" s="508">
        <v>270.83999999999997</v>
      </c>
      <c r="J309" s="682">
        <v>0</v>
      </c>
      <c r="K309" s="682"/>
      <c r="L309" s="682">
        <v>0</v>
      </c>
      <c r="M309" s="682"/>
      <c r="N309" s="682">
        <v>270.83999999999997</v>
      </c>
      <c r="O309" s="682"/>
      <c r="P309" s="445"/>
      <c r="Q309" s="445"/>
      <c r="R309" s="445"/>
    </row>
    <row r="310" spans="1:18" hidden="1" outlineLevel="1">
      <c r="A310" s="505"/>
      <c r="B310" s="506">
        <v>1142</v>
      </c>
      <c r="C310" s="507" t="s">
        <v>1453</v>
      </c>
      <c r="D310" s="681" t="s">
        <v>1454</v>
      </c>
      <c r="E310" s="681"/>
      <c r="F310" s="681"/>
      <c r="G310" s="681"/>
      <c r="H310" s="681"/>
      <c r="I310" s="508">
        <v>239</v>
      </c>
      <c r="J310" s="682">
        <v>0</v>
      </c>
      <c r="K310" s="682"/>
      <c r="L310" s="682">
        <v>0</v>
      </c>
      <c r="M310" s="682"/>
      <c r="N310" s="682">
        <v>239</v>
      </c>
      <c r="O310" s="682"/>
      <c r="P310" s="445"/>
      <c r="Q310" s="445"/>
      <c r="R310" s="445"/>
    </row>
    <row r="311" spans="1:18" hidden="1" outlineLevel="1">
      <c r="A311" s="505"/>
      <c r="B311" s="506">
        <v>1143</v>
      </c>
      <c r="C311" s="507" t="s">
        <v>1455</v>
      </c>
      <c r="D311" s="681" t="s">
        <v>1456</v>
      </c>
      <c r="E311" s="681"/>
      <c r="F311" s="681"/>
      <c r="G311" s="681"/>
      <c r="H311" s="681"/>
      <c r="I311" s="508">
        <v>159</v>
      </c>
      <c r="J311" s="682">
        <v>0</v>
      </c>
      <c r="K311" s="682"/>
      <c r="L311" s="682">
        <v>0</v>
      </c>
      <c r="M311" s="682"/>
      <c r="N311" s="682">
        <v>159</v>
      </c>
      <c r="O311" s="682"/>
      <c r="P311" s="445"/>
      <c r="Q311" s="445"/>
      <c r="R311" s="445"/>
    </row>
    <row r="312" spans="1:18" hidden="1" outlineLevel="1">
      <c r="A312" s="505"/>
      <c r="B312" s="506">
        <v>1144</v>
      </c>
      <c r="C312" s="507" t="s">
        <v>1457</v>
      </c>
      <c r="D312" s="681" t="s">
        <v>1414</v>
      </c>
      <c r="E312" s="681"/>
      <c r="F312" s="681"/>
      <c r="G312" s="681"/>
      <c r="H312" s="681"/>
      <c r="I312" s="508">
        <v>183</v>
      </c>
      <c r="J312" s="682">
        <v>0</v>
      </c>
      <c r="K312" s="682"/>
      <c r="L312" s="682">
        <v>0</v>
      </c>
      <c r="M312" s="682"/>
      <c r="N312" s="682">
        <v>183</v>
      </c>
      <c r="O312" s="682"/>
      <c r="P312" s="445"/>
      <c r="Q312" s="445"/>
      <c r="R312" s="445"/>
    </row>
    <row r="313" spans="1:18" hidden="1" outlineLevel="1">
      <c r="A313" s="505"/>
      <c r="B313" s="506">
        <v>1145</v>
      </c>
      <c r="C313" s="507" t="s">
        <v>1458</v>
      </c>
      <c r="D313" s="681" t="s">
        <v>1202</v>
      </c>
      <c r="E313" s="681"/>
      <c r="F313" s="681"/>
      <c r="G313" s="681"/>
      <c r="H313" s="681"/>
      <c r="I313" s="508">
        <v>204.96</v>
      </c>
      <c r="J313" s="682">
        <v>0</v>
      </c>
      <c r="K313" s="682"/>
      <c r="L313" s="682">
        <v>0</v>
      </c>
      <c r="M313" s="682"/>
      <c r="N313" s="682">
        <v>204.96</v>
      </c>
      <c r="O313" s="682"/>
      <c r="P313" s="445"/>
      <c r="Q313" s="445"/>
      <c r="R313" s="445"/>
    </row>
    <row r="314" spans="1:18" hidden="1" outlineLevel="1">
      <c r="A314" s="505"/>
      <c r="B314" s="506">
        <v>1146</v>
      </c>
      <c r="C314" s="507" t="s">
        <v>1459</v>
      </c>
      <c r="D314" s="681" t="s">
        <v>1195</v>
      </c>
      <c r="E314" s="681"/>
      <c r="F314" s="681"/>
      <c r="G314" s="681"/>
      <c r="H314" s="681"/>
      <c r="I314" s="508">
        <v>151.52000000000001</v>
      </c>
      <c r="J314" s="682">
        <v>0</v>
      </c>
      <c r="K314" s="682"/>
      <c r="L314" s="682">
        <v>0</v>
      </c>
      <c r="M314" s="682"/>
      <c r="N314" s="682">
        <v>151.52000000000001</v>
      </c>
      <c r="O314" s="682"/>
      <c r="P314" s="445"/>
      <c r="Q314" s="445"/>
      <c r="R314" s="445"/>
    </row>
    <row r="315" spans="1:18" hidden="1" outlineLevel="1">
      <c r="A315" s="505"/>
      <c r="B315" s="506">
        <v>1147</v>
      </c>
      <c r="C315" s="507" t="s">
        <v>1460</v>
      </c>
      <c r="D315" s="681" t="s">
        <v>1195</v>
      </c>
      <c r="E315" s="681"/>
      <c r="F315" s="681"/>
      <c r="G315" s="681"/>
      <c r="H315" s="681"/>
      <c r="I315" s="508">
        <v>151.52000000000001</v>
      </c>
      <c r="J315" s="682">
        <v>0</v>
      </c>
      <c r="K315" s="682"/>
      <c r="L315" s="682">
        <v>0</v>
      </c>
      <c r="M315" s="682"/>
      <c r="N315" s="682">
        <v>151.52000000000001</v>
      </c>
      <c r="O315" s="682"/>
      <c r="P315" s="445"/>
      <c r="Q315" s="445"/>
      <c r="R315" s="445"/>
    </row>
    <row r="316" spans="1:18" hidden="1" outlineLevel="1">
      <c r="A316" s="505"/>
      <c r="B316" s="506">
        <v>1148</v>
      </c>
      <c r="C316" s="507" t="s">
        <v>1461</v>
      </c>
      <c r="D316" s="681" t="s">
        <v>1195</v>
      </c>
      <c r="E316" s="681"/>
      <c r="F316" s="681"/>
      <c r="G316" s="681"/>
      <c r="H316" s="681"/>
      <c r="I316" s="508">
        <v>151.52000000000001</v>
      </c>
      <c r="J316" s="682">
        <v>0</v>
      </c>
      <c r="K316" s="682"/>
      <c r="L316" s="682">
        <v>0</v>
      </c>
      <c r="M316" s="682"/>
      <c r="N316" s="682">
        <v>151.52000000000001</v>
      </c>
      <c r="O316" s="682"/>
      <c r="P316" s="445"/>
      <c r="Q316" s="445"/>
      <c r="R316" s="445"/>
    </row>
    <row r="317" spans="1:18" hidden="1" outlineLevel="1">
      <c r="A317" s="505"/>
      <c r="B317" s="506">
        <v>1149</v>
      </c>
      <c r="C317" s="507" t="s">
        <v>1462</v>
      </c>
      <c r="D317" s="681" t="s">
        <v>1195</v>
      </c>
      <c r="E317" s="681"/>
      <c r="F317" s="681"/>
      <c r="G317" s="681"/>
      <c r="H317" s="681"/>
      <c r="I317" s="508">
        <v>151.52000000000001</v>
      </c>
      <c r="J317" s="682">
        <v>0</v>
      </c>
      <c r="K317" s="682"/>
      <c r="L317" s="682">
        <v>0</v>
      </c>
      <c r="M317" s="682"/>
      <c r="N317" s="682">
        <v>151.52000000000001</v>
      </c>
      <c r="O317" s="682"/>
      <c r="P317" s="445"/>
      <c r="Q317" s="445"/>
      <c r="R317" s="445"/>
    </row>
    <row r="318" spans="1:18" hidden="1" outlineLevel="1">
      <c r="A318" s="505"/>
      <c r="B318" s="506">
        <v>1150</v>
      </c>
      <c r="C318" s="507" t="s">
        <v>1463</v>
      </c>
      <c r="D318" s="681" t="s">
        <v>1195</v>
      </c>
      <c r="E318" s="681"/>
      <c r="F318" s="681"/>
      <c r="G318" s="681"/>
      <c r="H318" s="681"/>
      <c r="I318" s="508">
        <v>151.52000000000001</v>
      </c>
      <c r="J318" s="682">
        <v>0</v>
      </c>
      <c r="K318" s="682"/>
      <c r="L318" s="682">
        <v>0</v>
      </c>
      <c r="M318" s="682"/>
      <c r="N318" s="682">
        <v>151.52000000000001</v>
      </c>
      <c r="O318" s="682"/>
      <c r="P318" s="445"/>
      <c r="Q318" s="445"/>
      <c r="R318" s="445"/>
    </row>
    <row r="319" spans="1:18" hidden="1" outlineLevel="1">
      <c r="A319" s="505"/>
      <c r="B319" s="506">
        <v>1151</v>
      </c>
      <c r="C319" s="507" t="s">
        <v>1464</v>
      </c>
      <c r="D319" s="681" t="s">
        <v>1195</v>
      </c>
      <c r="E319" s="681"/>
      <c r="F319" s="681"/>
      <c r="G319" s="681"/>
      <c r="H319" s="681"/>
      <c r="I319" s="508">
        <v>151.52000000000001</v>
      </c>
      <c r="J319" s="682">
        <v>0</v>
      </c>
      <c r="K319" s="682"/>
      <c r="L319" s="682">
        <v>0</v>
      </c>
      <c r="M319" s="682"/>
      <c r="N319" s="682">
        <v>151.52000000000001</v>
      </c>
      <c r="O319" s="682"/>
      <c r="P319" s="445"/>
      <c r="Q319" s="445"/>
      <c r="R319" s="445"/>
    </row>
    <row r="320" spans="1:18" hidden="1" outlineLevel="1">
      <c r="A320" s="505"/>
      <c r="B320" s="506">
        <v>1152</v>
      </c>
      <c r="C320" s="507" t="s">
        <v>1465</v>
      </c>
      <c r="D320" s="681" t="s">
        <v>1466</v>
      </c>
      <c r="E320" s="681"/>
      <c r="F320" s="681"/>
      <c r="G320" s="681"/>
      <c r="H320" s="681"/>
      <c r="I320" s="508">
        <v>707.6</v>
      </c>
      <c r="J320" s="682">
        <v>0</v>
      </c>
      <c r="K320" s="682"/>
      <c r="L320" s="682">
        <v>0</v>
      </c>
      <c r="M320" s="682"/>
      <c r="N320" s="682">
        <v>707.6</v>
      </c>
      <c r="O320" s="682"/>
      <c r="P320" s="445"/>
      <c r="Q320" s="445"/>
      <c r="R320" s="445"/>
    </row>
    <row r="321" spans="1:18" hidden="1" outlineLevel="1">
      <c r="A321" s="505"/>
      <c r="B321" s="506">
        <v>1153</v>
      </c>
      <c r="C321" s="507" t="s">
        <v>1467</v>
      </c>
      <c r="D321" s="681" t="s">
        <v>1310</v>
      </c>
      <c r="E321" s="681"/>
      <c r="F321" s="681"/>
      <c r="G321" s="681"/>
      <c r="H321" s="681"/>
      <c r="I321" s="508">
        <v>274.5</v>
      </c>
      <c r="J321" s="682">
        <v>0</v>
      </c>
      <c r="K321" s="682"/>
      <c r="L321" s="682">
        <v>0</v>
      </c>
      <c r="M321" s="682"/>
      <c r="N321" s="682">
        <v>274.5</v>
      </c>
      <c r="O321" s="682"/>
      <c r="P321" s="445"/>
      <c r="Q321" s="445"/>
      <c r="R321" s="445"/>
    </row>
    <row r="322" spans="1:18" hidden="1" outlineLevel="1">
      <c r="A322" s="505"/>
      <c r="B322" s="506">
        <v>1154</v>
      </c>
      <c r="C322" s="507" t="s">
        <v>1468</v>
      </c>
      <c r="D322" s="681" t="s">
        <v>1172</v>
      </c>
      <c r="E322" s="681"/>
      <c r="F322" s="681"/>
      <c r="G322" s="681"/>
      <c r="H322" s="681"/>
      <c r="I322" s="508">
        <v>280.60000000000002</v>
      </c>
      <c r="J322" s="682">
        <v>0</v>
      </c>
      <c r="K322" s="682"/>
      <c r="L322" s="682">
        <v>0</v>
      </c>
      <c r="M322" s="682"/>
      <c r="N322" s="682">
        <v>280.60000000000002</v>
      </c>
      <c r="O322" s="682"/>
      <c r="P322" s="445"/>
      <c r="Q322" s="445"/>
      <c r="R322" s="445"/>
    </row>
    <row r="323" spans="1:18" hidden="1" outlineLevel="1">
      <c r="A323" s="505"/>
      <c r="B323" s="506">
        <v>1155</v>
      </c>
      <c r="C323" s="507" t="s">
        <v>1469</v>
      </c>
      <c r="D323" s="681" t="s">
        <v>1209</v>
      </c>
      <c r="E323" s="681"/>
      <c r="F323" s="681"/>
      <c r="G323" s="681"/>
      <c r="H323" s="681"/>
      <c r="I323" s="508">
        <v>122</v>
      </c>
      <c r="J323" s="682">
        <v>0</v>
      </c>
      <c r="K323" s="682"/>
      <c r="L323" s="682">
        <v>0</v>
      </c>
      <c r="M323" s="682"/>
      <c r="N323" s="682">
        <v>122</v>
      </c>
      <c r="O323" s="682"/>
      <c r="P323" s="445"/>
      <c r="Q323" s="445"/>
      <c r="R323" s="445"/>
    </row>
    <row r="324" spans="1:18" hidden="1" outlineLevel="1">
      <c r="A324" s="505"/>
      <c r="B324" s="506">
        <v>1162</v>
      </c>
      <c r="C324" s="507" t="s">
        <v>1470</v>
      </c>
      <c r="D324" s="681" t="s">
        <v>1471</v>
      </c>
      <c r="E324" s="681"/>
      <c r="F324" s="681"/>
      <c r="G324" s="681"/>
      <c r="H324" s="681"/>
      <c r="I324" s="508">
        <v>215</v>
      </c>
      <c r="J324" s="682">
        <v>0</v>
      </c>
      <c r="K324" s="682"/>
      <c r="L324" s="682">
        <v>0</v>
      </c>
      <c r="M324" s="682"/>
      <c r="N324" s="682">
        <v>215</v>
      </c>
      <c r="O324" s="682"/>
      <c r="P324" s="445"/>
      <c r="Q324" s="445"/>
      <c r="R324" s="445"/>
    </row>
    <row r="325" spans="1:18" hidden="1" outlineLevel="1">
      <c r="A325" s="505"/>
      <c r="B325" s="506">
        <v>1163</v>
      </c>
      <c r="C325" s="507" t="s">
        <v>1472</v>
      </c>
      <c r="D325" s="681" t="s">
        <v>1471</v>
      </c>
      <c r="E325" s="681"/>
      <c r="F325" s="681"/>
      <c r="G325" s="681"/>
      <c r="H325" s="681"/>
      <c r="I325" s="508">
        <v>215</v>
      </c>
      <c r="J325" s="682">
        <v>0</v>
      </c>
      <c r="K325" s="682"/>
      <c r="L325" s="682">
        <v>0</v>
      </c>
      <c r="M325" s="682"/>
      <c r="N325" s="682">
        <v>215</v>
      </c>
      <c r="O325" s="682"/>
      <c r="P325" s="445"/>
      <c r="Q325" s="445"/>
      <c r="R325" s="445"/>
    </row>
    <row r="326" spans="1:18" hidden="1" outlineLevel="1">
      <c r="A326" s="505"/>
      <c r="B326" s="506">
        <v>1164</v>
      </c>
      <c r="C326" s="507" t="s">
        <v>1473</v>
      </c>
      <c r="D326" s="681" t="s">
        <v>1474</v>
      </c>
      <c r="E326" s="681"/>
      <c r="F326" s="681"/>
      <c r="G326" s="681"/>
      <c r="H326" s="681"/>
      <c r="I326" s="508">
        <v>90</v>
      </c>
      <c r="J326" s="682">
        <v>0</v>
      </c>
      <c r="K326" s="682"/>
      <c r="L326" s="682">
        <v>0</v>
      </c>
      <c r="M326" s="682"/>
      <c r="N326" s="682">
        <v>90</v>
      </c>
      <c r="O326" s="682"/>
      <c r="P326" s="445"/>
      <c r="Q326" s="445"/>
      <c r="R326" s="445"/>
    </row>
    <row r="327" spans="1:18" hidden="1" outlineLevel="1">
      <c r="A327" s="505"/>
      <c r="B327" s="506">
        <v>1166</v>
      </c>
      <c r="C327" s="507" t="s">
        <v>1475</v>
      </c>
      <c r="D327" s="681" t="s">
        <v>1373</v>
      </c>
      <c r="E327" s="681"/>
      <c r="F327" s="681"/>
      <c r="G327" s="681"/>
      <c r="H327" s="681"/>
      <c r="I327" s="508">
        <v>340.38</v>
      </c>
      <c r="J327" s="682">
        <v>0</v>
      </c>
      <c r="K327" s="682"/>
      <c r="L327" s="682">
        <v>0</v>
      </c>
      <c r="M327" s="682"/>
      <c r="N327" s="682">
        <v>340.38</v>
      </c>
      <c r="O327" s="682"/>
      <c r="P327" s="445"/>
      <c r="Q327" s="445"/>
      <c r="R327" s="445"/>
    </row>
    <row r="328" spans="1:18" hidden="1" outlineLevel="1">
      <c r="A328" s="505"/>
      <c r="B328" s="506">
        <v>1167</v>
      </c>
      <c r="C328" s="507" t="s">
        <v>1476</v>
      </c>
      <c r="D328" s="681" t="s">
        <v>1373</v>
      </c>
      <c r="E328" s="681"/>
      <c r="F328" s="681"/>
      <c r="G328" s="681"/>
      <c r="H328" s="681"/>
      <c r="I328" s="508">
        <v>340.38</v>
      </c>
      <c r="J328" s="682">
        <v>0</v>
      </c>
      <c r="K328" s="682"/>
      <c r="L328" s="682">
        <v>0</v>
      </c>
      <c r="M328" s="682"/>
      <c r="N328" s="682">
        <v>340.38</v>
      </c>
      <c r="O328" s="682"/>
      <c r="P328" s="445"/>
      <c r="Q328" s="445"/>
      <c r="R328" s="445"/>
    </row>
    <row r="329" spans="1:18" hidden="1" outlineLevel="1">
      <c r="A329" s="505"/>
      <c r="B329" s="506">
        <v>1168</v>
      </c>
      <c r="C329" s="507" t="s">
        <v>1477</v>
      </c>
      <c r="D329" s="681" t="s">
        <v>1414</v>
      </c>
      <c r="E329" s="681"/>
      <c r="F329" s="681"/>
      <c r="G329" s="681"/>
      <c r="H329" s="681"/>
      <c r="I329" s="508">
        <v>201.3</v>
      </c>
      <c r="J329" s="682">
        <v>0</v>
      </c>
      <c r="K329" s="682"/>
      <c r="L329" s="682">
        <v>0</v>
      </c>
      <c r="M329" s="682"/>
      <c r="N329" s="682">
        <v>201.3</v>
      </c>
      <c r="O329" s="682"/>
      <c r="P329" s="445"/>
      <c r="Q329" s="445"/>
      <c r="R329" s="445"/>
    </row>
    <row r="330" spans="1:18" hidden="1" outlineLevel="1">
      <c r="A330" s="505"/>
      <c r="B330" s="506">
        <v>1169</v>
      </c>
      <c r="C330" s="507" t="s">
        <v>1478</v>
      </c>
      <c r="D330" s="681" t="s">
        <v>1479</v>
      </c>
      <c r="E330" s="681"/>
      <c r="F330" s="681"/>
      <c r="G330" s="681"/>
      <c r="H330" s="681"/>
      <c r="I330" s="508">
        <v>311.10000000000002</v>
      </c>
      <c r="J330" s="682">
        <v>0</v>
      </c>
      <c r="K330" s="682"/>
      <c r="L330" s="682">
        <v>0</v>
      </c>
      <c r="M330" s="682"/>
      <c r="N330" s="682">
        <v>311.10000000000002</v>
      </c>
      <c r="O330" s="682"/>
      <c r="P330" s="445"/>
      <c r="Q330" s="445"/>
      <c r="R330" s="445"/>
    </row>
    <row r="331" spans="1:18" hidden="1" outlineLevel="1">
      <c r="A331" s="505"/>
      <c r="B331" s="506">
        <v>1170</v>
      </c>
      <c r="C331" s="507" t="s">
        <v>1480</v>
      </c>
      <c r="D331" s="681" t="s">
        <v>1479</v>
      </c>
      <c r="E331" s="681"/>
      <c r="F331" s="681"/>
      <c r="G331" s="681"/>
      <c r="H331" s="681"/>
      <c r="I331" s="508">
        <v>311.10000000000002</v>
      </c>
      <c r="J331" s="682">
        <v>0</v>
      </c>
      <c r="K331" s="682"/>
      <c r="L331" s="682">
        <v>0</v>
      </c>
      <c r="M331" s="682"/>
      <c r="N331" s="682">
        <v>311.10000000000002</v>
      </c>
      <c r="O331" s="682"/>
      <c r="P331" s="445"/>
      <c r="Q331" s="445"/>
      <c r="R331" s="445"/>
    </row>
    <row r="332" spans="1:18" hidden="1" outlineLevel="1">
      <c r="A332" s="505"/>
      <c r="B332" s="506">
        <v>1171</v>
      </c>
      <c r="C332" s="507" t="s">
        <v>1481</v>
      </c>
      <c r="D332" s="681" t="s">
        <v>1195</v>
      </c>
      <c r="E332" s="681"/>
      <c r="F332" s="681"/>
      <c r="G332" s="681"/>
      <c r="H332" s="681"/>
      <c r="I332" s="508">
        <v>134.19999999999999</v>
      </c>
      <c r="J332" s="682">
        <v>0</v>
      </c>
      <c r="K332" s="682"/>
      <c r="L332" s="682">
        <v>0</v>
      </c>
      <c r="M332" s="682"/>
      <c r="N332" s="682">
        <v>134.19999999999999</v>
      </c>
      <c r="O332" s="682"/>
      <c r="P332" s="445"/>
      <c r="Q332" s="445"/>
      <c r="R332" s="445"/>
    </row>
    <row r="333" spans="1:18" hidden="1" outlineLevel="1">
      <c r="A333" s="505"/>
      <c r="B333" s="506">
        <v>1172</v>
      </c>
      <c r="C333" s="507" t="s">
        <v>1482</v>
      </c>
      <c r="D333" s="681" t="s">
        <v>1195</v>
      </c>
      <c r="E333" s="681"/>
      <c r="F333" s="681"/>
      <c r="G333" s="681"/>
      <c r="H333" s="681"/>
      <c r="I333" s="508">
        <v>134.19999999999999</v>
      </c>
      <c r="J333" s="682">
        <v>0</v>
      </c>
      <c r="K333" s="682"/>
      <c r="L333" s="682">
        <v>0</v>
      </c>
      <c r="M333" s="682"/>
      <c r="N333" s="682">
        <v>134.19999999999999</v>
      </c>
      <c r="O333" s="682"/>
      <c r="P333" s="445"/>
      <c r="Q333" s="445"/>
      <c r="R333" s="445"/>
    </row>
    <row r="334" spans="1:18" hidden="1" outlineLevel="1">
      <c r="A334" s="505"/>
      <c r="B334" s="506">
        <v>1173</v>
      </c>
      <c r="C334" s="507" t="s">
        <v>1483</v>
      </c>
      <c r="D334" s="681" t="s">
        <v>1261</v>
      </c>
      <c r="E334" s="681"/>
      <c r="F334" s="681"/>
      <c r="G334" s="681"/>
      <c r="H334" s="681"/>
      <c r="I334" s="508">
        <v>134.19999999999999</v>
      </c>
      <c r="J334" s="682">
        <v>0</v>
      </c>
      <c r="K334" s="682"/>
      <c r="L334" s="682">
        <v>0</v>
      </c>
      <c r="M334" s="682"/>
      <c r="N334" s="682">
        <v>134.19999999999999</v>
      </c>
      <c r="O334" s="682"/>
      <c r="P334" s="445"/>
      <c r="Q334" s="445"/>
      <c r="R334" s="445"/>
    </row>
    <row r="335" spans="1:18" hidden="1" outlineLevel="1">
      <c r="A335" s="505"/>
      <c r="B335" s="506">
        <v>1174</v>
      </c>
      <c r="C335" s="507" t="s">
        <v>1484</v>
      </c>
      <c r="D335" s="681" t="s">
        <v>1195</v>
      </c>
      <c r="E335" s="681"/>
      <c r="F335" s="681"/>
      <c r="G335" s="681"/>
      <c r="H335" s="681"/>
      <c r="I335" s="508">
        <v>134.19999999999999</v>
      </c>
      <c r="J335" s="682">
        <v>0</v>
      </c>
      <c r="K335" s="682"/>
      <c r="L335" s="682">
        <v>0</v>
      </c>
      <c r="M335" s="682"/>
      <c r="N335" s="682">
        <v>134.19999999999999</v>
      </c>
      <c r="O335" s="682"/>
      <c r="P335" s="445"/>
      <c r="Q335" s="445"/>
      <c r="R335" s="445"/>
    </row>
    <row r="336" spans="1:18" hidden="1" outlineLevel="1">
      <c r="A336" s="505"/>
      <c r="B336" s="506">
        <v>1175</v>
      </c>
      <c r="C336" s="507" t="s">
        <v>1485</v>
      </c>
      <c r="D336" s="681" t="s">
        <v>1195</v>
      </c>
      <c r="E336" s="681"/>
      <c r="F336" s="681"/>
      <c r="G336" s="681"/>
      <c r="H336" s="681"/>
      <c r="I336" s="508">
        <v>134.19999999999999</v>
      </c>
      <c r="J336" s="682">
        <v>0</v>
      </c>
      <c r="K336" s="682"/>
      <c r="L336" s="682">
        <v>0</v>
      </c>
      <c r="M336" s="682"/>
      <c r="N336" s="682">
        <v>134.19999999999999</v>
      </c>
      <c r="O336" s="682"/>
      <c r="P336" s="445"/>
      <c r="Q336" s="445"/>
      <c r="R336" s="445"/>
    </row>
    <row r="337" spans="1:18" hidden="1" outlineLevel="1">
      <c r="A337" s="505"/>
      <c r="B337" s="506">
        <v>1176</v>
      </c>
      <c r="C337" s="507" t="s">
        <v>1486</v>
      </c>
      <c r="D337" s="681" t="s">
        <v>1195</v>
      </c>
      <c r="E337" s="681"/>
      <c r="F337" s="681"/>
      <c r="G337" s="681"/>
      <c r="H337" s="681"/>
      <c r="I337" s="508">
        <v>134.19999999999999</v>
      </c>
      <c r="J337" s="682">
        <v>0</v>
      </c>
      <c r="K337" s="682"/>
      <c r="L337" s="682">
        <v>0</v>
      </c>
      <c r="M337" s="682"/>
      <c r="N337" s="682">
        <v>134.19999999999999</v>
      </c>
      <c r="O337" s="682"/>
      <c r="P337" s="445"/>
      <c r="Q337" s="445"/>
      <c r="R337" s="445"/>
    </row>
    <row r="338" spans="1:18" hidden="1" outlineLevel="1">
      <c r="A338" s="505"/>
      <c r="B338" s="506">
        <v>1177</v>
      </c>
      <c r="C338" s="507" t="s">
        <v>1487</v>
      </c>
      <c r="D338" s="681" t="s">
        <v>1195</v>
      </c>
      <c r="E338" s="681"/>
      <c r="F338" s="681"/>
      <c r="G338" s="681"/>
      <c r="H338" s="681"/>
      <c r="I338" s="508">
        <v>134.19999999999999</v>
      </c>
      <c r="J338" s="682">
        <v>0</v>
      </c>
      <c r="K338" s="682"/>
      <c r="L338" s="682">
        <v>0</v>
      </c>
      <c r="M338" s="682"/>
      <c r="N338" s="682">
        <v>134.19999999999999</v>
      </c>
      <c r="O338" s="682"/>
      <c r="P338" s="445"/>
      <c r="Q338" s="445"/>
      <c r="R338" s="445"/>
    </row>
    <row r="339" spans="1:18" hidden="1" outlineLevel="1">
      <c r="A339" s="505"/>
      <c r="B339" s="506">
        <v>1178</v>
      </c>
      <c r="C339" s="507" t="s">
        <v>1488</v>
      </c>
      <c r="D339" s="681" t="s">
        <v>1209</v>
      </c>
      <c r="E339" s="681"/>
      <c r="F339" s="681"/>
      <c r="G339" s="681"/>
      <c r="H339" s="681"/>
      <c r="I339" s="508">
        <v>122</v>
      </c>
      <c r="J339" s="682">
        <v>0</v>
      </c>
      <c r="K339" s="682"/>
      <c r="L339" s="682">
        <v>0</v>
      </c>
      <c r="M339" s="682"/>
      <c r="N339" s="682">
        <v>122</v>
      </c>
      <c r="O339" s="682"/>
      <c r="P339" s="445"/>
      <c r="Q339" s="445"/>
      <c r="R339" s="445"/>
    </row>
    <row r="340" spans="1:18" hidden="1" outlineLevel="1">
      <c r="A340" s="505"/>
      <c r="B340" s="506">
        <v>1179</v>
      </c>
      <c r="C340" s="507" t="s">
        <v>1489</v>
      </c>
      <c r="D340" s="681" t="s">
        <v>1209</v>
      </c>
      <c r="E340" s="681"/>
      <c r="F340" s="681"/>
      <c r="G340" s="681"/>
      <c r="H340" s="681"/>
      <c r="I340" s="508">
        <v>122</v>
      </c>
      <c r="J340" s="682">
        <v>0</v>
      </c>
      <c r="K340" s="682"/>
      <c r="L340" s="682">
        <v>0</v>
      </c>
      <c r="M340" s="682"/>
      <c r="N340" s="682">
        <v>122</v>
      </c>
      <c r="O340" s="682"/>
      <c r="P340" s="445"/>
      <c r="Q340" s="445"/>
      <c r="R340" s="445"/>
    </row>
    <row r="341" spans="1:18" hidden="1" outlineLevel="1">
      <c r="A341" s="505"/>
      <c r="B341" s="506">
        <v>1180</v>
      </c>
      <c r="C341" s="507" t="s">
        <v>1490</v>
      </c>
      <c r="D341" s="681" t="s">
        <v>1491</v>
      </c>
      <c r="E341" s="681"/>
      <c r="F341" s="681"/>
      <c r="G341" s="681"/>
      <c r="H341" s="681"/>
      <c r="I341" s="508">
        <v>756</v>
      </c>
      <c r="J341" s="682">
        <v>0</v>
      </c>
      <c r="K341" s="682"/>
      <c r="L341" s="682">
        <v>0</v>
      </c>
      <c r="M341" s="682"/>
      <c r="N341" s="682">
        <v>756</v>
      </c>
      <c r="O341" s="682"/>
      <c r="P341" s="445"/>
      <c r="Q341" s="445"/>
      <c r="R341" s="445"/>
    </row>
    <row r="342" spans="1:18" hidden="1" outlineLevel="1">
      <c r="A342" s="505"/>
      <c r="B342" s="506">
        <v>1181</v>
      </c>
      <c r="C342" s="507" t="s">
        <v>1492</v>
      </c>
      <c r="D342" s="681" t="s">
        <v>1310</v>
      </c>
      <c r="E342" s="681"/>
      <c r="F342" s="681"/>
      <c r="G342" s="681"/>
      <c r="H342" s="681"/>
      <c r="I342" s="508">
        <v>274.5</v>
      </c>
      <c r="J342" s="682">
        <v>0</v>
      </c>
      <c r="K342" s="682"/>
      <c r="L342" s="682">
        <v>0</v>
      </c>
      <c r="M342" s="682"/>
      <c r="N342" s="682">
        <v>274.5</v>
      </c>
      <c r="O342" s="682"/>
      <c r="P342" s="445"/>
      <c r="Q342" s="445"/>
      <c r="R342" s="445"/>
    </row>
    <row r="343" spans="1:18" hidden="1" outlineLevel="1">
      <c r="A343" s="505"/>
      <c r="B343" s="506">
        <v>1182</v>
      </c>
      <c r="C343" s="507" t="s">
        <v>1493</v>
      </c>
      <c r="D343" s="681" t="s">
        <v>1310</v>
      </c>
      <c r="E343" s="681"/>
      <c r="F343" s="681"/>
      <c r="G343" s="681"/>
      <c r="H343" s="681"/>
      <c r="I343" s="508">
        <v>274.5</v>
      </c>
      <c r="J343" s="682">
        <v>0</v>
      </c>
      <c r="K343" s="682"/>
      <c r="L343" s="682">
        <v>0</v>
      </c>
      <c r="M343" s="682"/>
      <c r="N343" s="682">
        <v>274.5</v>
      </c>
      <c r="O343" s="682"/>
      <c r="P343" s="445"/>
      <c r="Q343" s="445"/>
      <c r="R343" s="445"/>
    </row>
    <row r="344" spans="1:18" hidden="1" outlineLevel="1">
      <c r="A344" s="505"/>
      <c r="B344" s="506">
        <v>1183</v>
      </c>
      <c r="C344" s="507" t="s">
        <v>1494</v>
      </c>
      <c r="D344" s="681" t="s">
        <v>1414</v>
      </c>
      <c r="E344" s="681"/>
      <c r="F344" s="681"/>
      <c r="G344" s="681"/>
      <c r="H344" s="681"/>
      <c r="I344" s="508">
        <v>201.3</v>
      </c>
      <c r="J344" s="682">
        <v>0</v>
      </c>
      <c r="K344" s="682"/>
      <c r="L344" s="682">
        <v>0</v>
      </c>
      <c r="M344" s="682"/>
      <c r="N344" s="682">
        <v>201.3</v>
      </c>
      <c r="O344" s="682"/>
      <c r="P344" s="445"/>
      <c r="Q344" s="445"/>
      <c r="R344" s="445"/>
    </row>
    <row r="345" spans="1:18" hidden="1" outlineLevel="1">
      <c r="A345" s="505"/>
      <c r="B345" s="506">
        <v>1184</v>
      </c>
      <c r="C345" s="507" t="s">
        <v>1495</v>
      </c>
      <c r="D345" s="681" t="s">
        <v>1414</v>
      </c>
      <c r="E345" s="681"/>
      <c r="F345" s="681"/>
      <c r="G345" s="681"/>
      <c r="H345" s="681"/>
      <c r="I345" s="508">
        <v>201.3</v>
      </c>
      <c r="J345" s="682">
        <v>0</v>
      </c>
      <c r="K345" s="682"/>
      <c r="L345" s="682">
        <v>0</v>
      </c>
      <c r="M345" s="682"/>
      <c r="N345" s="682">
        <v>201.3</v>
      </c>
      <c r="O345" s="682"/>
      <c r="P345" s="445"/>
      <c r="Q345" s="445"/>
      <c r="R345" s="445"/>
    </row>
    <row r="346" spans="1:18" hidden="1" outlineLevel="1">
      <c r="A346" s="505"/>
      <c r="B346" s="506">
        <v>1185</v>
      </c>
      <c r="C346" s="507" t="s">
        <v>1496</v>
      </c>
      <c r="D346" s="681" t="s">
        <v>1497</v>
      </c>
      <c r="E346" s="681"/>
      <c r="F346" s="681"/>
      <c r="G346" s="681"/>
      <c r="H346" s="681"/>
      <c r="I346" s="508">
        <v>96</v>
      </c>
      <c r="J346" s="682">
        <v>0</v>
      </c>
      <c r="K346" s="682"/>
      <c r="L346" s="682">
        <v>0</v>
      </c>
      <c r="M346" s="682"/>
      <c r="N346" s="682">
        <v>96</v>
      </c>
      <c r="O346" s="682"/>
      <c r="P346" s="445"/>
      <c r="Q346" s="445"/>
      <c r="R346" s="445"/>
    </row>
    <row r="347" spans="1:18" hidden="1" outlineLevel="1">
      <c r="A347" s="505"/>
      <c r="B347" s="506">
        <v>1186</v>
      </c>
      <c r="C347" s="507" t="s">
        <v>1498</v>
      </c>
      <c r="D347" s="681" t="s">
        <v>1373</v>
      </c>
      <c r="E347" s="681"/>
      <c r="F347" s="681"/>
      <c r="G347" s="681"/>
      <c r="H347" s="681"/>
      <c r="I347" s="508">
        <v>340.38</v>
      </c>
      <c r="J347" s="682">
        <v>0</v>
      </c>
      <c r="K347" s="682"/>
      <c r="L347" s="682">
        <v>0</v>
      </c>
      <c r="M347" s="682"/>
      <c r="N347" s="682">
        <v>340.38</v>
      </c>
      <c r="O347" s="682"/>
      <c r="P347" s="445"/>
      <c r="Q347" s="445"/>
      <c r="R347" s="445"/>
    </row>
    <row r="348" spans="1:18" hidden="1" outlineLevel="1">
      <c r="A348" s="505"/>
      <c r="B348" s="506">
        <v>1187</v>
      </c>
      <c r="C348" s="507" t="s">
        <v>1499</v>
      </c>
      <c r="D348" s="681" t="s">
        <v>1500</v>
      </c>
      <c r="E348" s="681"/>
      <c r="F348" s="681"/>
      <c r="G348" s="681"/>
      <c r="H348" s="681"/>
      <c r="I348" s="508">
        <v>126.88</v>
      </c>
      <c r="J348" s="682">
        <v>0</v>
      </c>
      <c r="K348" s="682"/>
      <c r="L348" s="682">
        <v>0</v>
      </c>
      <c r="M348" s="682"/>
      <c r="N348" s="682">
        <v>126.88</v>
      </c>
      <c r="O348" s="682"/>
      <c r="P348" s="445"/>
      <c r="Q348" s="445"/>
      <c r="R348" s="445"/>
    </row>
    <row r="349" spans="1:18" hidden="1" outlineLevel="1">
      <c r="A349" s="505"/>
      <c r="B349" s="506">
        <v>1188</v>
      </c>
      <c r="C349" s="507" t="s">
        <v>1501</v>
      </c>
      <c r="D349" s="681" t="s">
        <v>1502</v>
      </c>
      <c r="E349" s="681"/>
      <c r="F349" s="681"/>
      <c r="G349" s="681"/>
      <c r="H349" s="681"/>
      <c r="I349" s="508">
        <v>2899</v>
      </c>
      <c r="J349" s="682">
        <v>0</v>
      </c>
      <c r="K349" s="682"/>
      <c r="L349" s="682">
        <v>0</v>
      </c>
      <c r="M349" s="682"/>
      <c r="N349" s="682">
        <v>2899</v>
      </c>
      <c r="O349" s="682"/>
      <c r="P349" s="445"/>
      <c r="Q349" s="445"/>
      <c r="R349" s="445"/>
    </row>
    <row r="350" spans="1:18" hidden="1" outlineLevel="1">
      <c r="A350" s="505"/>
      <c r="B350" s="506">
        <v>1189</v>
      </c>
      <c r="C350" s="507" t="s">
        <v>1503</v>
      </c>
      <c r="D350" s="681" t="s">
        <v>1504</v>
      </c>
      <c r="E350" s="681"/>
      <c r="F350" s="681"/>
      <c r="G350" s="681"/>
      <c r="H350" s="681"/>
      <c r="I350" s="508">
        <v>1899</v>
      </c>
      <c r="J350" s="682">
        <v>0</v>
      </c>
      <c r="K350" s="682"/>
      <c r="L350" s="682">
        <v>0</v>
      </c>
      <c r="M350" s="682"/>
      <c r="N350" s="682">
        <v>1899</v>
      </c>
      <c r="O350" s="682"/>
      <c r="P350" s="445"/>
      <c r="Q350" s="445"/>
      <c r="R350" s="445"/>
    </row>
    <row r="351" spans="1:18" hidden="1" outlineLevel="1">
      <c r="A351" s="505"/>
      <c r="B351" s="506">
        <v>1190</v>
      </c>
      <c r="C351" s="507" t="s">
        <v>1505</v>
      </c>
      <c r="D351" s="681" t="s">
        <v>1506</v>
      </c>
      <c r="E351" s="681"/>
      <c r="F351" s="681"/>
      <c r="G351" s="681"/>
      <c r="H351" s="681"/>
      <c r="I351" s="508">
        <v>1314</v>
      </c>
      <c r="J351" s="682">
        <v>0</v>
      </c>
      <c r="K351" s="682"/>
      <c r="L351" s="682">
        <v>0</v>
      </c>
      <c r="M351" s="682"/>
      <c r="N351" s="682">
        <v>1314</v>
      </c>
      <c r="O351" s="682"/>
      <c r="P351" s="445"/>
      <c r="Q351" s="445"/>
      <c r="R351" s="445"/>
    </row>
    <row r="352" spans="1:18" hidden="1" outlineLevel="1">
      <c r="A352" s="505"/>
      <c r="B352" s="506">
        <v>1191</v>
      </c>
      <c r="C352" s="507" t="s">
        <v>1507</v>
      </c>
      <c r="D352" s="681" t="s">
        <v>1508</v>
      </c>
      <c r="E352" s="681"/>
      <c r="F352" s="681"/>
      <c r="G352" s="681"/>
      <c r="H352" s="681"/>
      <c r="I352" s="508">
        <v>1299</v>
      </c>
      <c r="J352" s="682">
        <v>0</v>
      </c>
      <c r="K352" s="682"/>
      <c r="L352" s="682">
        <v>0</v>
      </c>
      <c r="M352" s="682"/>
      <c r="N352" s="682">
        <v>1299</v>
      </c>
      <c r="O352" s="682"/>
      <c r="P352" s="445"/>
      <c r="Q352" s="445"/>
      <c r="R352" s="445"/>
    </row>
    <row r="353" spans="1:18" hidden="1" outlineLevel="1">
      <c r="A353" s="505"/>
      <c r="B353" s="506">
        <v>1192</v>
      </c>
      <c r="C353" s="507" t="s">
        <v>1509</v>
      </c>
      <c r="D353" s="681" t="s">
        <v>1510</v>
      </c>
      <c r="E353" s="681"/>
      <c r="F353" s="681"/>
      <c r="G353" s="681"/>
      <c r="H353" s="681"/>
      <c r="I353" s="508">
        <v>790</v>
      </c>
      <c r="J353" s="682">
        <v>0</v>
      </c>
      <c r="K353" s="682"/>
      <c r="L353" s="682">
        <v>0</v>
      </c>
      <c r="M353" s="682"/>
      <c r="N353" s="682">
        <v>790</v>
      </c>
      <c r="O353" s="682"/>
      <c r="P353" s="445"/>
      <c r="Q353" s="445"/>
      <c r="R353" s="445"/>
    </row>
    <row r="354" spans="1:18" hidden="1" outlineLevel="1">
      <c r="A354" s="505"/>
      <c r="B354" s="506">
        <v>1193</v>
      </c>
      <c r="C354" s="507" t="s">
        <v>1511</v>
      </c>
      <c r="D354" s="681" t="s">
        <v>1512</v>
      </c>
      <c r="E354" s="681"/>
      <c r="F354" s="681"/>
      <c r="G354" s="681"/>
      <c r="H354" s="681"/>
      <c r="I354" s="508">
        <v>945</v>
      </c>
      <c r="J354" s="682">
        <v>0</v>
      </c>
      <c r="K354" s="682"/>
      <c r="L354" s="682">
        <v>0</v>
      </c>
      <c r="M354" s="682"/>
      <c r="N354" s="682">
        <v>945</v>
      </c>
      <c r="O354" s="682"/>
      <c r="P354" s="445"/>
      <c r="Q354" s="445"/>
      <c r="R354" s="445"/>
    </row>
    <row r="355" spans="1:18" hidden="1" outlineLevel="1">
      <c r="A355" s="505"/>
      <c r="B355" s="506">
        <v>1195</v>
      </c>
      <c r="C355" s="507" t="s">
        <v>1513</v>
      </c>
      <c r="D355" s="681" t="s">
        <v>1514</v>
      </c>
      <c r="E355" s="681"/>
      <c r="F355" s="681"/>
      <c r="G355" s="681"/>
      <c r="H355" s="681"/>
      <c r="I355" s="508">
        <v>3290</v>
      </c>
      <c r="J355" s="682">
        <v>0</v>
      </c>
      <c r="K355" s="682"/>
      <c r="L355" s="682">
        <v>0</v>
      </c>
      <c r="M355" s="682"/>
      <c r="N355" s="682">
        <v>3290</v>
      </c>
      <c r="O355" s="682"/>
      <c r="P355" s="445"/>
      <c r="Q355" s="445"/>
      <c r="R355" s="445"/>
    </row>
    <row r="356" spans="1:18" hidden="1" outlineLevel="1">
      <c r="A356" s="505"/>
      <c r="B356" s="506">
        <v>1196</v>
      </c>
      <c r="C356" s="507" t="s">
        <v>1515</v>
      </c>
      <c r="D356" s="681" t="s">
        <v>1516</v>
      </c>
      <c r="E356" s="681"/>
      <c r="F356" s="681"/>
      <c r="G356" s="681"/>
      <c r="H356" s="681"/>
      <c r="I356" s="508">
        <v>3399</v>
      </c>
      <c r="J356" s="682">
        <v>0</v>
      </c>
      <c r="K356" s="682"/>
      <c r="L356" s="682">
        <v>0</v>
      </c>
      <c r="M356" s="682"/>
      <c r="N356" s="682">
        <v>3399</v>
      </c>
      <c r="O356" s="682"/>
      <c r="P356" s="445"/>
      <c r="Q356" s="445"/>
      <c r="R356" s="445"/>
    </row>
    <row r="357" spans="1:18" hidden="1" outlineLevel="1">
      <c r="A357" s="505"/>
      <c r="B357" s="506">
        <v>1197</v>
      </c>
      <c r="C357" s="507" t="s">
        <v>1517</v>
      </c>
      <c r="D357" s="681" t="s">
        <v>1518</v>
      </c>
      <c r="E357" s="681"/>
      <c r="F357" s="681"/>
      <c r="G357" s="681"/>
      <c r="H357" s="681"/>
      <c r="I357" s="508">
        <v>2899</v>
      </c>
      <c r="J357" s="682">
        <v>0</v>
      </c>
      <c r="K357" s="682"/>
      <c r="L357" s="682">
        <v>0</v>
      </c>
      <c r="M357" s="682"/>
      <c r="N357" s="682">
        <v>2899</v>
      </c>
      <c r="O357" s="682"/>
      <c r="P357" s="445"/>
      <c r="Q357" s="445"/>
      <c r="R357" s="445"/>
    </row>
    <row r="358" spans="1:18" hidden="1" outlineLevel="1">
      <c r="A358" s="505"/>
      <c r="B358" s="506">
        <v>1198</v>
      </c>
      <c r="C358" s="507" t="s">
        <v>1519</v>
      </c>
      <c r="D358" s="681" t="s">
        <v>1520</v>
      </c>
      <c r="E358" s="681"/>
      <c r="F358" s="681"/>
      <c r="G358" s="681"/>
      <c r="H358" s="681"/>
      <c r="I358" s="508">
        <v>752</v>
      </c>
      <c r="J358" s="682">
        <v>0</v>
      </c>
      <c r="K358" s="682"/>
      <c r="L358" s="682">
        <v>0</v>
      </c>
      <c r="M358" s="682"/>
      <c r="N358" s="682">
        <v>752</v>
      </c>
      <c r="O358" s="682"/>
      <c r="P358" s="445"/>
      <c r="Q358" s="445"/>
      <c r="R358" s="445"/>
    </row>
    <row r="359" spans="1:18" hidden="1" outlineLevel="1">
      <c r="A359" s="505"/>
      <c r="B359" s="506">
        <v>1199</v>
      </c>
      <c r="C359" s="507" t="s">
        <v>1521</v>
      </c>
      <c r="D359" s="681" t="s">
        <v>1522</v>
      </c>
      <c r="E359" s="681"/>
      <c r="F359" s="681"/>
      <c r="G359" s="681"/>
      <c r="H359" s="681"/>
      <c r="I359" s="508">
        <v>1300</v>
      </c>
      <c r="J359" s="682">
        <v>0</v>
      </c>
      <c r="K359" s="682"/>
      <c r="L359" s="682">
        <v>0</v>
      </c>
      <c r="M359" s="682"/>
      <c r="N359" s="682">
        <v>1300</v>
      </c>
      <c r="O359" s="682"/>
      <c r="P359" s="445"/>
      <c r="Q359" s="445"/>
      <c r="R359" s="445"/>
    </row>
    <row r="360" spans="1:18" hidden="1" outlineLevel="1">
      <c r="A360" s="505"/>
      <c r="B360" s="506">
        <v>1200</v>
      </c>
      <c r="C360" s="507" t="s">
        <v>1523</v>
      </c>
      <c r="D360" s="681" t="s">
        <v>1524</v>
      </c>
      <c r="E360" s="681"/>
      <c r="F360" s="681"/>
      <c r="G360" s="681"/>
      <c r="H360" s="681"/>
      <c r="I360" s="508">
        <v>735</v>
      </c>
      <c r="J360" s="682">
        <v>0</v>
      </c>
      <c r="K360" s="682"/>
      <c r="L360" s="682">
        <v>0</v>
      </c>
      <c r="M360" s="682"/>
      <c r="N360" s="682">
        <v>735</v>
      </c>
      <c r="O360" s="682"/>
      <c r="P360" s="445"/>
      <c r="Q360" s="445"/>
      <c r="R360" s="445"/>
    </row>
    <row r="361" spans="1:18" hidden="1" outlineLevel="1">
      <c r="A361" s="505"/>
      <c r="B361" s="506">
        <v>1201</v>
      </c>
      <c r="C361" s="507" t="s">
        <v>1525</v>
      </c>
      <c r="D361" s="681" t="s">
        <v>1526</v>
      </c>
      <c r="E361" s="681"/>
      <c r="F361" s="681"/>
      <c r="G361" s="681"/>
      <c r="H361" s="681"/>
      <c r="I361" s="508">
        <v>300</v>
      </c>
      <c r="J361" s="682">
        <v>0</v>
      </c>
      <c r="K361" s="682"/>
      <c r="L361" s="682">
        <v>0</v>
      </c>
      <c r="M361" s="682"/>
      <c r="N361" s="682">
        <v>300</v>
      </c>
      <c r="O361" s="682"/>
      <c r="P361" s="445"/>
      <c r="Q361" s="445"/>
      <c r="R361" s="445"/>
    </row>
    <row r="362" spans="1:18" hidden="1" outlineLevel="1">
      <c r="A362" s="505"/>
      <c r="B362" s="506">
        <v>1202</v>
      </c>
      <c r="C362" s="507" t="s">
        <v>1527</v>
      </c>
      <c r="D362" s="681" t="s">
        <v>1528</v>
      </c>
      <c r="E362" s="681"/>
      <c r="F362" s="681"/>
      <c r="G362" s="681"/>
      <c r="H362" s="681"/>
      <c r="I362" s="508">
        <v>1464</v>
      </c>
      <c r="J362" s="682">
        <v>0</v>
      </c>
      <c r="K362" s="682"/>
      <c r="L362" s="682">
        <v>0</v>
      </c>
      <c r="M362" s="682"/>
      <c r="N362" s="682">
        <v>1464</v>
      </c>
      <c r="O362" s="682"/>
      <c r="P362" s="445"/>
      <c r="Q362" s="445"/>
      <c r="R362" s="445"/>
    </row>
    <row r="363" spans="1:18" hidden="1" outlineLevel="1">
      <c r="A363" s="505"/>
      <c r="B363" s="506">
        <v>1203</v>
      </c>
      <c r="C363" s="507" t="s">
        <v>1529</v>
      </c>
      <c r="D363" s="681" t="s">
        <v>1530</v>
      </c>
      <c r="E363" s="681"/>
      <c r="F363" s="681"/>
      <c r="G363" s="681"/>
      <c r="H363" s="681"/>
      <c r="I363" s="508">
        <v>300</v>
      </c>
      <c r="J363" s="682">
        <v>0</v>
      </c>
      <c r="K363" s="682"/>
      <c r="L363" s="682">
        <v>0</v>
      </c>
      <c r="M363" s="682"/>
      <c r="N363" s="682">
        <v>300</v>
      </c>
      <c r="O363" s="682"/>
      <c r="P363" s="445"/>
      <c r="Q363" s="445"/>
      <c r="R363" s="445"/>
    </row>
    <row r="364" spans="1:18" hidden="1" outlineLevel="1">
      <c r="A364" s="505"/>
      <c r="B364" s="506">
        <v>1204</v>
      </c>
      <c r="C364" s="507" t="s">
        <v>1531</v>
      </c>
      <c r="D364" s="681" t="s">
        <v>1532</v>
      </c>
      <c r="E364" s="681"/>
      <c r="F364" s="681"/>
      <c r="G364" s="681"/>
      <c r="H364" s="681"/>
      <c r="I364" s="508">
        <v>485</v>
      </c>
      <c r="J364" s="682">
        <v>0</v>
      </c>
      <c r="K364" s="682"/>
      <c r="L364" s="682">
        <v>0</v>
      </c>
      <c r="M364" s="682"/>
      <c r="N364" s="682">
        <v>485</v>
      </c>
      <c r="O364" s="682"/>
      <c r="P364" s="445"/>
      <c r="Q364" s="445"/>
      <c r="R364" s="445"/>
    </row>
    <row r="365" spans="1:18" hidden="1" outlineLevel="1">
      <c r="A365" s="505"/>
      <c r="B365" s="506">
        <v>1205</v>
      </c>
      <c r="C365" s="507" t="s">
        <v>1533</v>
      </c>
      <c r="D365" s="681" t="s">
        <v>1534</v>
      </c>
      <c r="E365" s="681"/>
      <c r="F365" s="681"/>
      <c r="G365" s="681"/>
      <c r="H365" s="681"/>
      <c r="I365" s="508">
        <v>660</v>
      </c>
      <c r="J365" s="682">
        <v>0</v>
      </c>
      <c r="K365" s="682"/>
      <c r="L365" s="682">
        <v>0</v>
      </c>
      <c r="M365" s="682"/>
      <c r="N365" s="682">
        <v>660</v>
      </c>
      <c r="O365" s="682"/>
      <c r="P365" s="445"/>
      <c r="Q365" s="445"/>
      <c r="R365" s="445"/>
    </row>
    <row r="366" spans="1:18" hidden="1" outlineLevel="1">
      <c r="A366" s="505"/>
      <c r="B366" s="506">
        <v>1206</v>
      </c>
      <c r="C366" s="507" t="s">
        <v>1535</v>
      </c>
      <c r="D366" s="681" t="s">
        <v>1536</v>
      </c>
      <c r="E366" s="681"/>
      <c r="F366" s="681"/>
      <c r="G366" s="681"/>
      <c r="H366" s="681"/>
      <c r="I366" s="508">
        <v>2440</v>
      </c>
      <c r="J366" s="682">
        <v>0</v>
      </c>
      <c r="K366" s="682"/>
      <c r="L366" s="682">
        <v>0</v>
      </c>
      <c r="M366" s="682"/>
      <c r="N366" s="682">
        <v>2440</v>
      </c>
      <c r="O366" s="682"/>
      <c r="P366" s="445"/>
      <c r="Q366" s="445"/>
      <c r="R366" s="445"/>
    </row>
    <row r="367" spans="1:18" hidden="1" outlineLevel="1">
      <c r="A367" s="505"/>
      <c r="B367" s="506">
        <v>1207</v>
      </c>
      <c r="C367" s="507" t="s">
        <v>1537</v>
      </c>
      <c r="D367" s="681" t="s">
        <v>1538</v>
      </c>
      <c r="E367" s="681"/>
      <c r="F367" s="681"/>
      <c r="G367" s="681"/>
      <c r="H367" s="681"/>
      <c r="I367" s="508">
        <v>341.6</v>
      </c>
      <c r="J367" s="682">
        <v>0</v>
      </c>
      <c r="K367" s="682"/>
      <c r="L367" s="682">
        <v>0</v>
      </c>
      <c r="M367" s="682"/>
      <c r="N367" s="682">
        <v>341.6</v>
      </c>
      <c r="O367" s="682"/>
      <c r="P367" s="445"/>
      <c r="Q367" s="445"/>
      <c r="R367" s="445"/>
    </row>
    <row r="368" spans="1:18" hidden="1" outlineLevel="1">
      <c r="A368" s="505"/>
      <c r="B368" s="506">
        <v>1208</v>
      </c>
      <c r="C368" s="507" t="s">
        <v>1539</v>
      </c>
      <c r="D368" s="681" t="s">
        <v>1491</v>
      </c>
      <c r="E368" s="681"/>
      <c r="F368" s="681"/>
      <c r="G368" s="681"/>
      <c r="H368" s="681"/>
      <c r="I368" s="508">
        <v>262.3</v>
      </c>
      <c r="J368" s="682">
        <v>0</v>
      </c>
      <c r="K368" s="682"/>
      <c r="L368" s="682">
        <v>0</v>
      </c>
      <c r="M368" s="682"/>
      <c r="N368" s="682">
        <v>262.3</v>
      </c>
      <c r="O368" s="682"/>
      <c r="P368" s="445"/>
      <c r="Q368" s="445"/>
      <c r="R368" s="445"/>
    </row>
    <row r="369" spans="1:18" hidden="1" outlineLevel="1">
      <c r="A369" s="505"/>
      <c r="B369" s="506">
        <v>1210</v>
      </c>
      <c r="C369" s="507" t="s">
        <v>1540</v>
      </c>
      <c r="D369" s="681" t="s">
        <v>1195</v>
      </c>
      <c r="E369" s="681"/>
      <c r="F369" s="681"/>
      <c r="G369" s="681"/>
      <c r="H369" s="681"/>
      <c r="I369" s="508">
        <v>153.72</v>
      </c>
      <c r="J369" s="682">
        <v>0</v>
      </c>
      <c r="K369" s="682"/>
      <c r="L369" s="682">
        <v>0</v>
      </c>
      <c r="M369" s="682"/>
      <c r="N369" s="682">
        <v>153.72</v>
      </c>
      <c r="O369" s="682"/>
      <c r="P369" s="445"/>
      <c r="Q369" s="445"/>
      <c r="R369" s="445"/>
    </row>
    <row r="370" spans="1:18" hidden="1" outlineLevel="1">
      <c r="A370" s="505"/>
      <c r="B370" s="506">
        <v>1211</v>
      </c>
      <c r="C370" s="507" t="s">
        <v>1541</v>
      </c>
      <c r="D370" s="681" t="s">
        <v>1542</v>
      </c>
      <c r="E370" s="681"/>
      <c r="F370" s="681"/>
      <c r="G370" s="681"/>
      <c r="H370" s="681"/>
      <c r="I370" s="508">
        <v>225.7</v>
      </c>
      <c r="J370" s="682">
        <v>0</v>
      </c>
      <c r="K370" s="682"/>
      <c r="L370" s="682">
        <v>0</v>
      </c>
      <c r="M370" s="682"/>
      <c r="N370" s="682">
        <v>225.7</v>
      </c>
      <c r="O370" s="682"/>
      <c r="P370" s="445"/>
      <c r="Q370" s="445"/>
      <c r="R370" s="445"/>
    </row>
    <row r="371" spans="1:18" hidden="1" outlineLevel="1">
      <c r="A371" s="505"/>
      <c r="B371" s="506">
        <v>1212</v>
      </c>
      <c r="C371" s="507" t="s">
        <v>1543</v>
      </c>
      <c r="D371" s="681" t="s">
        <v>1544</v>
      </c>
      <c r="E371" s="681"/>
      <c r="F371" s="681"/>
      <c r="G371" s="681"/>
      <c r="H371" s="681"/>
      <c r="I371" s="508">
        <v>154.94</v>
      </c>
      <c r="J371" s="682">
        <v>0</v>
      </c>
      <c r="K371" s="682"/>
      <c r="L371" s="682">
        <v>0</v>
      </c>
      <c r="M371" s="682"/>
      <c r="N371" s="682">
        <v>154.94</v>
      </c>
      <c r="O371" s="682"/>
      <c r="P371" s="445"/>
      <c r="Q371" s="445"/>
      <c r="R371" s="445"/>
    </row>
    <row r="372" spans="1:18" hidden="1" outlineLevel="1">
      <c r="A372" s="505"/>
      <c r="B372" s="506">
        <v>1213</v>
      </c>
      <c r="C372" s="507" t="s">
        <v>1545</v>
      </c>
      <c r="D372" s="681" t="s">
        <v>1414</v>
      </c>
      <c r="E372" s="681"/>
      <c r="F372" s="681"/>
      <c r="G372" s="681"/>
      <c r="H372" s="681"/>
      <c r="I372" s="508">
        <v>201.3</v>
      </c>
      <c r="J372" s="682">
        <v>0</v>
      </c>
      <c r="K372" s="682"/>
      <c r="L372" s="682">
        <v>0</v>
      </c>
      <c r="M372" s="682"/>
      <c r="N372" s="682">
        <v>201.3</v>
      </c>
      <c r="O372" s="682"/>
      <c r="P372" s="445"/>
      <c r="Q372" s="445"/>
      <c r="R372" s="445"/>
    </row>
    <row r="373" spans="1:18" hidden="1" outlineLevel="1">
      <c r="A373" s="505"/>
      <c r="B373" s="506">
        <v>1214</v>
      </c>
      <c r="C373" s="507" t="s">
        <v>1546</v>
      </c>
      <c r="D373" s="681" t="s">
        <v>1373</v>
      </c>
      <c r="E373" s="681"/>
      <c r="F373" s="681"/>
      <c r="G373" s="681"/>
      <c r="H373" s="681"/>
      <c r="I373" s="508">
        <v>340.38</v>
      </c>
      <c r="J373" s="682">
        <v>0</v>
      </c>
      <c r="K373" s="682"/>
      <c r="L373" s="682">
        <v>0</v>
      </c>
      <c r="M373" s="682"/>
      <c r="N373" s="682">
        <v>340.38</v>
      </c>
      <c r="O373" s="682"/>
      <c r="P373" s="445"/>
      <c r="Q373" s="445"/>
      <c r="R373" s="445"/>
    </row>
    <row r="374" spans="1:18" hidden="1" outlineLevel="1">
      <c r="A374" s="505"/>
      <c r="B374" s="506">
        <v>1215</v>
      </c>
      <c r="C374" s="507" t="s">
        <v>1547</v>
      </c>
      <c r="D374" s="681" t="s">
        <v>1373</v>
      </c>
      <c r="E374" s="681"/>
      <c r="F374" s="681"/>
      <c r="G374" s="681"/>
      <c r="H374" s="681"/>
      <c r="I374" s="508">
        <v>340.38</v>
      </c>
      <c r="J374" s="682">
        <v>0</v>
      </c>
      <c r="K374" s="682"/>
      <c r="L374" s="682">
        <v>0</v>
      </c>
      <c r="M374" s="682"/>
      <c r="N374" s="682">
        <v>340.38</v>
      </c>
      <c r="O374" s="682"/>
      <c r="P374" s="445"/>
      <c r="Q374" s="445"/>
      <c r="R374" s="445"/>
    </row>
    <row r="375" spans="1:18" hidden="1" outlineLevel="1">
      <c r="A375" s="505"/>
      <c r="B375" s="506">
        <v>1216</v>
      </c>
      <c r="C375" s="507" t="s">
        <v>1548</v>
      </c>
      <c r="D375" s="681" t="s">
        <v>1310</v>
      </c>
      <c r="E375" s="681"/>
      <c r="F375" s="681"/>
      <c r="G375" s="681"/>
      <c r="H375" s="681"/>
      <c r="I375" s="508">
        <v>274.5</v>
      </c>
      <c r="J375" s="682">
        <v>0</v>
      </c>
      <c r="K375" s="682"/>
      <c r="L375" s="682">
        <v>0</v>
      </c>
      <c r="M375" s="682"/>
      <c r="N375" s="682">
        <v>274.5</v>
      </c>
      <c r="O375" s="682"/>
      <c r="P375" s="445"/>
      <c r="Q375" s="445"/>
      <c r="R375" s="445"/>
    </row>
    <row r="376" spans="1:18" hidden="1" outlineLevel="1">
      <c r="A376" s="505"/>
      <c r="B376" s="506">
        <v>1217</v>
      </c>
      <c r="C376" s="507" t="s">
        <v>1549</v>
      </c>
      <c r="D376" s="681" t="s">
        <v>1550</v>
      </c>
      <c r="E376" s="681"/>
      <c r="F376" s="681"/>
      <c r="G376" s="681"/>
      <c r="H376" s="681"/>
      <c r="I376" s="508">
        <v>495</v>
      </c>
      <c r="J376" s="682">
        <v>0</v>
      </c>
      <c r="K376" s="682"/>
      <c r="L376" s="682">
        <v>0</v>
      </c>
      <c r="M376" s="682"/>
      <c r="N376" s="682">
        <v>495</v>
      </c>
      <c r="O376" s="682"/>
      <c r="P376" s="445"/>
      <c r="Q376" s="445"/>
      <c r="R376" s="445"/>
    </row>
    <row r="377" spans="1:18" hidden="1" outlineLevel="1">
      <c r="A377" s="505"/>
      <c r="B377" s="506">
        <v>1219</v>
      </c>
      <c r="C377" s="507" t="s">
        <v>1551</v>
      </c>
      <c r="D377" s="681" t="s">
        <v>1552</v>
      </c>
      <c r="E377" s="681"/>
      <c r="F377" s="681"/>
      <c r="G377" s="681"/>
      <c r="H377" s="681"/>
      <c r="I377" s="508">
        <v>169</v>
      </c>
      <c r="J377" s="682">
        <v>0</v>
      </c>
      <c r="K377" s="682"/>
      <c r="L377" s="682">
        <v>0</v>
      </c>
      <c r="M377" s="682"/>
      <c r="N377" s="682">
        <v>169</v>
      </c>
      <c r="O377" s="682"/>
      <c r="P377" s="445"/>
      <c r="Q377" s="445"/>
      <c r="R377" s="445"/>
    </row>
    <row r="378" spans="1:18" hidden="1" outlineLevel="1">
      <c r="A378" s="505"/>
      <c r="B378" s="506">
        <v>1220</v>
      </c>
      <c r="C378" s="507" t="s">
        <v>1553</v>
      </c>
      <c r="D378" s="681" t="s">
        <v>1414</v>
      </c>
      <c r="E378" s="681"/>
      <c r="F378" s="681"/>
      <c r="G378" s="681"/>
      <c r="H378" s="681"/>
      <c r="I378" s="508">
        <v>201.3</v>
      </c>
      <c r="J378" s="682">
        <v>0</v>
      </c>
      <c r="K378" s="682"/>
      <c r="L378" s="682">
        <v>0</v>
      </c>
      <c r="M378" s="682"/>
      <c r="N378" s="682">
        <v>201.3</v>
      </c>
      <c r="O378" s="682"/>
      <c r="P378" s="445"/>
      <c r="Q378" s="445"/>
      <c r="R378" s="445"/>
    </row>
    <row r="379" spans="1:18" hidden="1" outlineLevel="1">
      <c r="A379" s="505"/>
      <c r="B379" s="506">
        <v>1221</v>
      </c>
      <c r="C379" s="507" t="s">
        <v>1554</v>
      </c>
      <c r="D379" s="681" t="s">
        <v>1414</v>
      </c>
      <c r="E379" s="681"/>
      <c r="F379" s="681"/>
      <c r="G379" s="681"/>
      <c r="H379" s="681"/>
      <c r="I379" s="508">
        <v>201.3</v>
      </c>
      <c r="J379" s="682">
        <v>0</v>
      </c>
      <c r="K379" s="682"/>
      <c r="L379" s="682">
        <v>0</v>
      </c>
      <c r="M379" s="682"/>
      <c r="N379" s="682">
        <v>201.3</v>
      </c>
      <c r="O379" s="682"/>
      <c r="P379" s="445"/>
      <c r="Q379" s="445"/>
      <c r="R379" s="445"/>
    </row>
    <row r="380" spans="1:18" hidden="1" outlineLevel="1">
      <c r="A380" s="505"/>
      <c r="B380" s="506">
        <v>1222</v>
      </c>
      <c r="C380" s="507" t="s">
        <v>1555</v>
      </c>
      <c r="D380" s="681" t="s">
        <v>1414</v>
      </c>
      <c r="E380" s="681"/>
      <c r="F380" s="681"/>
      <c r="G380" s="681"/>
      <c r="H380" s="681"/>
      <c r="I380" s="508">
        <v>201.3</v>
      </c>
      <c r="J380" s="682">
        <v>0</v>
      </c>
      <c r="K380" s="682"/>
      <c r="L380" s="682">
        <v>0</v>
      </c>
      <c r="M380" s="682"/>
      <c r="N380" s="682">
        <v>201.3</v>
      </c>
      <c r="O380" s="682"/>
      <c r="P380" s="445"/>
      <c r="Q380" s="445"/>
      <c r="R380" s="445"/>
    </row>
    <row r="381" spans="1:18" hidden="1" outlineLevel="1">
      <c r="A381" s="505"/>
      <c r="B381" s="506">
        <v>1223</v>
      </c>
      <c r="C381" s="507" t="s">
        <v>1556</v>
      </c>
      <c r="D381" s="681" t="s">
        <v>1414</v>
      </c>
      <c r="E381" s="681"/>
      <c r="F381" s="681"/>
      <c r="G381" s="681"/>
      <c r="H381" s="681"/>
      <c r="I381" s="508">
        <v>201.3</v>
      </c>
      <c r="J381" s="682">
        <v>0</v>
      </c>
      <c r="K381" s="682"/>
      <c r="L381" s="682">
        <v>0</v>
      </c>
      <c r="M381" s="682"/>
      <c r="N381" s="682">
        <v>201.3</v>
      </c>
      <c r="O381" s="682"/>
      <c r="P381" s="445"/>
      <c r="Q381" s="445"/>
      <c r="R381" s="445"/>
    </row>
    <row r="382" spans="1:18" hidden="1" outlineLevel="1">
      <c r="A382" s="505"/>
      <c r="B382" s="506">
        <v>1224</v>
      </c>
      <c r="C382" s="507" t="s">
        <v>1557</v>
      </c>
      <c r="D382" s="681" t="s">
        <v>1414</v>
      </c>
      <c r="E382" s="681"/>
      <c r="F382" s="681"/>
      <c r="G382" s="681"/>
      <c r="H382" s="681"/>
      <c r="I382" s="508">
        <v>201.3</v>
      </c>
      <c r="J382" s="682">
        <v>0</v>
      </c>
      <c r="K382" s="682"/>
      <c r="L382" s="682">
        <v>0</v>
      </c>
      <c r="M382" s="682"/>
      <c r="N382" s="682">
        <v>201.3</v>
      </c>
      <c r="O382" s="682"/>
      <c r="P382" s="445"/>
      <c r="Q382" s="445"/>
      <c r="R382" s="445"/>
    </row>
    <row r="383" spans="1:18" hidden="1" outlineLevel="1">
      <c r="A383" s="505"/>
      <c r="B383" s="506">
        <v>1225</v>
      </c>
      <c r="C383" s="507" t="s">
        <v>1558</v>
      </c>
      <c r="D383" s="681" t="s">
        <v>1414</v>
      </c>
      <c r="E383" s="681"/>
      <c r="F383" s="681"/>
      <c r="G383" s="681"/>
      <c r="H383" s="681"/>
      <c r="I383" s="508">
        <v>201.3</v>
      </c>
      <c r="J383" s="682">
        <v>0</v>
      </c>
      <c r="K383" s="682"/>
      <c r="L383" s="682">
        <v>0</v>
      </c>
      <c r="M383" s="682"/>
      <c r="N383" s="682">
        <v>201.3</v>
      </c>
      <c r="O383" s="682"/>
      <c r="P383" s="445"/>
      <c r="Q383" s="445"/>
      <c r="R383" s="445"/>
    </row>
    <row r="384" spans="1:18" hidden="1" outlineLevel="1">
      <c r="A384" s="505"/>
      <c r="B384" s="506">
        <v>1226</v>
      </c>
      <c r="C384" s="507" t="s">
        <v>1559</v>
      </c>
      <c r="D384" s="681" t="s">
        <v>1414</v>
      </c>
      <c r="E384" s="681"/>
      <c r="F384" s="681"/>
      <c r="G384" s="681"/>
      <c r="H384" s="681"/>
      <c r="I384" s="508">
        <v>201.3</v>
      </c>
      <c r="J384" s="682">
        <v>0</v>
      </c>
      <c r="K384" s="682"/>
      <c r="L384" s="682">
        <v>0</v>
      </c>
      <c r="M384" s="682"/>
      <c r="N384" s="682">
        <v>201.3</v>
      </c>
      <c r="O384" s="682"/>
      <c r="P384" s="445"/>
      <c r="Q384" s="445"/>
      <c r="R384" s="445"/>
    </row>
    <row r="385" spans="1:18" hidden="1" outlineLevel="1">
      <c r="A385" s="505"/>
      <c r="B385" s="506">
        <v>1227</v>
      </c>
      <c r="C385" s="507" t="s">
        <v>1560</v>
      </c>
      <c r="D385" s="681" t="s">
        <v>1310</v>
      </c>
      <c r="E385" s="681"/>
      <c r="F385" s="681"/>
      <c r="G385" s="681"/>
      <c r="H385" s="681"/>
      <c r="I385" s="508">
        <v>274.5</v>
      </c>
      <c r="J385" s="682">
        <v>0</v>
      </c>
      <c r="K385" s="682"/>
      <c r="L385" s="682">
        <v>0</v>
      </c>
      <c r="M385" s="682"/>
      <c r="N385" s="682">
        <v>274.5</v>
      </c>
      <c r="O385" s="682"/>
      <c r="P385" s="445"/>
      <c r="Q385" s="445"/>
      <c r="R385" s="445"/>
    </row>
    <row r="386" spans="1:18" hidden="1" outlineLevel="1">
      <c r="A386" s="505"/>
      <c r="B386" s="506">
        <v>1228</v>
      </c>
      <c r="C386" s="507" t="s">
        <v>1561</v>
      </c>
      <c r="D386" s="681" t="s">
        <v>1310</v>
      </c>
      <c r="E386" s="681"/>
      <c r="F386" s="681"/>
      <c r="G386" s="681"/>
      <c r="H386" s="681"/>
      <c r="I386" s="508">
        <v>274.5</v>
      </c>
      <c r="J386" s="682">
        <v>0</v>
      </c>
      <c r="K386" s="682"/>
      <c r="L386" s="682">
        <v>0</v>
      </c>
      <c r="M386" s="682"/>
      <c r="N386" s="682">
        <v>274.5</v>
      </c>
      <c r="O386" s="682"/>
      <c r="P386" s="445"/>
      <c r="Q386" s="445"/>
      <c r="R386" s="445"/>
    </row>
    <row r="387" spans="1:18" hidden="1" outlineLevel="1">
      <c r="A387" s="505"/>
      <c r="B387" s="506">
        <v>1229</v>
      </c>
      <c r="C387" s="507" t="s">
        <v>1562</v>
      </c>
      <c r="D387" s="681" t="s">
        <v>1310</v>
      </c>
      <c r="E387" s="681"/>
      <c r="F387" s="681"/>
      <c r="G387" s="681"/>
      <c r="H387" s="681"/>
      <c r="I387" s="508">
        <v>274.5</v>
      </c>
      <c r="J387" s="682">
        <v>0</v>
      </c>
      <c r="K387" s="682"/>
      <c r="L387" s="682">
        <v>0</v>
      </c>
      <c r="M387" s="682"/>
      <c r="N387" s="682">
        <v>274.5</v>
      </c>
      <c r="O387" s="682"/>
      <c r="P387" s="445"/>
      <c r="Q387" s="445"/>
      <c r="R387" s="445"/>
    </row>
    <row r="388" spans="1:18" hidden="1" outlineLevel="1">
      <c r="A388" s="505"/>
      <c r="B388" s="506">
        <v>1230</v>
      </c>
      <c r="C388" s="507" t="s">
        <v>1563</v>
      </c>
      <c r="D388" s="681" t="s">
        <v>1211</v>
      </c>
      <c r="E388" s="681"/>
      <c r="F388" s="681"/>
      <c r="G388" s="681"/>
      <c r="H388" s="681"/>
      <c r="I388" s="508">
        <v>141.52000000000001</v>
      </c>
      <c r="J388" s="682">
        <v>0</v>
      </c>
      <c r="K388" s="682"/>
      <c r="L388" s="682">
        <v>0</v>
      </c>
      <c r="M388" s="682"/>
      <c r="N388" s="682">
        <v>141.52000000000001</v>
      </c>
      <c r="O388" s="682"/>
      <c r="P388" s="445"/>
      <c r="Q388" s="445"/>
      <c r="R388" s="445"/>
    </row>
    <row r="389" spans="1:18" hidden="1" outlineLevel="1">
      <c r="A389" s="505"/>
      <c r="B389" s="506">
        <v>1231</v>
      </c>
      <c r="C389" s="507" t="s">
        <v>1564</v>
      </c>
      <c r="D389" s="681" t="s">
        <v>1195</v>
      </c>
      <c r="E389" s="681"/>
      <c r="F389" s="681"/>
      <c r="G389" s="681"/>
      <c r="H389" s="681"/>
      <c r="I389" s="508">
        <v>134.19999999999999</v>
      </c>
      <c r="J389" s="682">
        <v>0</v>
      </c>
      <c r="K389" s="682"/>
      <c r="L389" s="682">
        <v>0</v>
      </c>
      <c r="M389" s="682"/>
      <c r="N389" s="682">
        <v>134.19999999999999</v>
      </c>
      <c r="O389" s="682"/>
      <c r="P389" s="445"/>
      <c r="Q389" s="445"/>
      <c r="R389" s="445"/>
    </row>
    <row r="390" spans="1:18" hidden="1" outlineLevel="1">
      <c r="A390" s="505"/>
      <c r="B390" s="506">
        <v>1232</v>
      </c>
      <c r="C390" s="507" t="s">
        <v>1565</v>
      </c>
      <c r="D390" s="681" t="s">
        <v>1195</v>
      </c>
      <c r="E390" s="681"/>
      <c r="F390" s="681"/>
      <c r="G390" s="681"/>
      <c r="H390" s="681"/>
      <c r="I390" s="508">
        <v>134.19999999999999</v>
      </c>
      <c r="J390" s="682">
        <v>0</v>
      </c>
      <c r="K390" s="682"/>
      <c r="L390" s="682">
        <v>0</v>
      </c>
      <c r="M390" s="682"/>
      <c r="N390" s="682">
        <v>134.19999999999999</v>
      </c>
      <c r="O390" s="682"/>
      <c r="P390" s="445"/>
      <c r="Q390" s="445"/>
      <c r="R390" s="445"/>
    </row>
    <row r="391" spans="1:18" hidden="1" outlineLevel="1">
      <c r="A391" s="505"/>
      <c r="B391" s="506">
        <v>1233</v>
      </c>
      <c r="C391" s="507" t="s">
        <v>1566</v>
      </c>
      <c r="D391" s="681" t="s">
        <v>1195</v>
      </c>
      <c r="E391" s="681"/>
      <c r="F391" s="681"/>
      <c r="G391" s="681"/>
      <c r="H391" s="681"/>
      <c r="I391" s="508">
        <v>134.19999999999999</v>
      </c>
      <c r="J391" s="682">
        <v>0</v>
      </c>
      <c r="K391" s="682"/>
      <c r="L391" s="682">
        <v>0</v>
      </c>
      <c r="M391" s="682"/>
      <c r="N391" s="682">
        <v>134.19999999999999</v>
      </c>
      <c r="O391" s="682"/>
      <c r="P391" s="445"/>
      <c r="Q391" s="445"/>
      <c r="R391" s="445"/>
    </row>
    <row r="392" spans="1:18" hidden="1" outlineLevel="1">
      <c r="A392" s="505"/>
      <c r="B392" s="506">
        <v>1234</v>
      </c>
      <c r="C392" s="507" t="s">
        <v>1567</v>
      </c>
      <c r="D392" s="681" t="s">
        <v>1195</v>
      </c>
      <c r="E392" s="681"/>
      <c r="F392" s="681"/>
      <c r="G392" s="681"/>
      <c r="H392" s="681"/>
      <c r="I392" s="508">
        <v>134.19999999999999</v>
      </c>
      <c r="J392" s="682">
        <v>0</v>
      </c>
      <c r="K392" s="682"/>
      <c r="L392" s="682">
        <v>0</v>
      </c>
      <c r="M392" s="682"/>
      <c r="N392" s="682">
        <v>134.19999999999999</v>
      </c>
      <c r="O392" s="682"/>
      <c r="P392" s="445"/>
      <c r="Q392" s="445"/>
      <c r="R392" s="445"/>
    </row>
    <row r="393" spans="1:18" hidden="1" outlineLevel="1">
      <c r="A393" s="505"/>
      <c r="B393" s="506">
        <v>1235</v>
      </c>
      <c r="C393" s="507" t="s">
        <v>1568</v>
      </c>
      <c r="D393" s="681" t="s">
        <v>1195</v>
      </c>
      <c r="E393" s="681"/>
      <c r="F393" s="681"/>
      <c r="G393" s="681"/>
      <c r="H393" s="681"/>
      <c r="I393" s="508">
        <v>134.19999999999999</v>
      </c>
      <c r="J393" s="682">
        <v>0</v>
      </c>
      <c r="K393" s="682"/>
      <c r="L393" s="682">
        <v>0</v>
      </c>
      <c r="M393" s="682"/>
      <c r="N393" s="682">
        <v>134.19999999999999</v>
      </c>
      <c r="O393" s="682"/>
      <c r="P393" s="445"/>
      <c r="Q393" s="445"/>
      <c r="R393" s="445"/>
    </row>
    <row r="394" spans="1:18" hidden="1" outlineLevel="1">
      <c r="A394" s="505"/>
      <c r="B394" s="506">
        <v>1236</v>
      </c>
      <c r="C394" s="507" t="s">
        <v>1569</v>
      </c>
      <c r="D394" s="681" t="s">
        <v>1195</v>
      </c>
      <c r="E394" s="681"/>
      <c r="F394" s="681"/>
      <c r="G394" s="681"/>
      <c r="H394" s="681"/>
      <c r="I394" s="508">
        <v>134.19999999999999</v>
      </c>
      <c r="J394" s="682">
        <v>0</v>
      </c>
      <c r="K394" s="682"/>
      <c r="L394" s="682">
        <v>0</v>
      </c>
      <c r="M394" s="682"/>
      <c r="N394" s="682">
        <v>134.19999999999999</v>
      </c>
      <c r="O394" s="682"/>
      <c r="P394" s="445"/>
      <c r="Q394" s="445"/>
      <c r="R394" s="445"/>
    </row>
    <row r="395" spans="1:18" hidden="1" outlineLevel="1">
      <c r="A395" s="505"/>
      <c r="B395" s="506">
        <v>1237</v>
      </c>
      <c r="C395" s="507" t="s">
        <v>1570</v>
      </c>
      <c r="D395" s="681" t="s">
        <v>1195</v>
      </c>
      <c r="E395" s="681"/>
      <c r="F395" s="681"/>
      <c r="G395" s="681"/>
      <c r="H395" s="681"/>
      <c r="I395" s="508">
        <v>134.19999999999999</v>
      </c>
      <c r="J395" s="682">
        <v>0</v>
      </c>
      <c r="K395" s="682"/>
      <c r="L395" s="682">
        <v>0</v>
      </c>
      <c r="M395" s="682"/>
      <c r="N395" s="682">
        <v>134.19999999999999</v>
      </c>
      <c r="O395" s="682"/>
      <c r="P395" s="445"/>
      <c r="Q395" s="445"/>
      <c r="R395" s="445"/>
    </row>
    <row r="396" spans="1:18" hidden="1" outlineLevel="1">
      <c r="A396" s="505"/>
      <c r="B396" s="506">
        <v>1238</v>
      </c>
      <c r="C396" s="507" t="s">
        <v>1571</v>
      </c>
      <c r="D396" s="681" t="s">
        <v>1195</v>
      </c>
      <c r="E396" s="681"/>
      <c r="F396" s="681"/>
      <c r="G396" s="681"/>
      <c r="H396" s="681"/>
      <c r="I396" s="508">
        <v>134.19999999999999</v>
      </c>
      <c r="J396" s="682">
        <v>0</v>
      </c>
      <c r="K396" s="682"/>
      <c r="L396" s="682">
        <v>0</v>
      </c>
      <c r="M396" s="682"/>
      <c r="N396" s="682">
        <v>134.19999999999999</v>
      </c>
      <c r="O396" s="682"/>
      <c r="P396" s="445"/>
      <c r="Q396" s="445"/>
      <c r="R396" s="445"/>
    </row>
    <row r="397" spans="1:18" hidden="1" outlineLevel="1">
      <c r="A397" s="505"/>
      <c r="B397" s="506">
        <v>1239</v>
      </c>
      <c r="C397" s="507" t="s">
        <v>1572</v>
      </c>
      <c r="D397" s="681" t="s">
        <v>1195</v>
      </c>
      <c r="E397" s="681"/>
      <c r="F397" s="681"/>
      <c r="G397" s="681"/>
      <c r="H397" s="681"/>
      <c r="I397" s="508">
        <v>134.19999999999999</v>
      </c>
      <c r="J397" s="682">
        <v>0</v>
      </c>
      <c r="K397" s="682"/>
      <c r="L397" s="682">
        <v>0</v>
      </c>
      <c r="M397" s="682"/>
      <c r="N397" s="682">
        <v>134.19999999999999</v>
      </c>
      <c r="O397" s="682"/>
      <c r="P397" s="445"/>
      <c r="Q397" s="445"/>
      <c r="R397" s="445"/>
    </row>
    <row r="398" spans="1:18" hidden="1" outlineLevel="1">
      <c r="A398" s="505"/>
      <c r="B398" s="506">
        <v>1240</v>
      </c>
      <c r="C398" s="507" t="s">
        <v>1573</v>
      </c>
      <c r="D398" s="681" t="s">
        <v>1195</v>
      </c>
      <c r="E398" s="681"/>
      <c r="F398" s="681"/>
      <c r="G398" s="681"/>
      <c r="H398" s="681"/>
      <c r="I398" s="508">
        <v>134.19999999999999</v>
      </c>
      <c r="J398" s="682">
        <v>0</v>
      </c>
      <c r="K398" s="682"/>
      <c r="L398" s="682">
        <v>0</v>
      </c>
      <c r="M398" s="682"/>
      <c r="N398" s="682">
        <v>134.19999999999999</v>
      </c>
      <c r="O398" s="682"/>
      <c r="P398" s="445"/>
      <c r="Q398" s="445"/>
      <c r="R398" s="445"/>
    </row>
    <row r="399" spans="1:18" hidden="1" outlineLevel="1">
      <c r="A399" s="505"/>
      <c r="B399" s="506">
        <v>1241</v>
      </c>
      <c r="C399" s="507" t="s">
        <v>1574</v>
      </c>
      <c r="D399" s="681" t="s">
        <v>1195</v>
      </c>
      <c r="E399" s="681"/>
      <c r="F399" s="681"/>
      <c r="G399" s="681"/>
      <c r="H399" s="681"/>
      <c r="I399" s="508">
        <v>134.19999999999999</v>
      </c>
      <c r="J399" s="682">
        <v>0</v>
      </c>
      <c r="K399" s="682"/>
      <c r="L399" s="682">
        <v>0</v>
      </c>
      <c r="M399" s="682"/>
      <c r="N399" s="682">
        <v>134.19999999999999</v>
      </c>
      <c r="O399" s="682"/>
      <c r="P399" s="445"/>
      <c r="Q399" s="445"/>
      <c r="R399" s="445"/>
    </row>
    <row r="400" spans="1:18" hidden="1" outlineLevel="1">
      <c r="A400" s="505"/>
      <c r="B400" s="506">
        <v>1242</v>
      </c>
      <c r="C400" s="507" t="s">
        <v>1575</v>
      </c>
      <c r="D400" s="681" t="s">
        <v>1195</v>
      </c>
      <c r="E400" s="681"/>
      <c r="F400" s="681"/>
      <c r="G400" s="681"/>
      <c r="H400" s="681"/>
      <c r="I400" s="508">
        <v>134.19999999999999</v>
      </c>
      <c r="J400" s="682">
        <v>0</v>
      </c>
      <c r="K400" s="682"/>
      <c r="L400" s="682">
        <v>0</v>
      </c>
      <c r="M400" s="682"/>
      <c r="N400" s="682">
        <v>134.19999999999999</v>
      </c>
      <c r="O400" s="682"/>
      <c r="P400" s="445"/>
      <c r="Q400" s="445"/>
      <c r="R400" s="445"/>
    </row>
    <row r="401" spans="1:18" hidden="1" outlineLevel="1">
      <c r="A401" s="505"/>
      <c r="B401" s="506">
        <v>1243</v>
      </c>
      <c r="C401" s="507" t="s">
        <v>1576</v>
      </c>
      <c r="D401" s="681" t="s">
        <v>1195</v>
      </c>
      <c r="E401" s="681"/>
      <c r="F401" s="681"/>
      <c r="G401" s="681"/>
      <c r="H401" s="681"/>
      <c r="I401" s="508">
        <v>134.19999999999999</v>
      </c>
      <c r="J401" s="682">
        <v>0</v>
      </c>
      <c r="K401" s="682"/>
      <c r="L401" s="682">
        <v>0</v>
      </c>
      <c r="M401" s="682"/>
      <c r="N401" s="682">
        <v>134.19999999999999</v>
      </c>
      <c r="O401" s="682"/>
      <c r="P401" s="445"/>
      <c r="Q401" s="445"/>
      <c r="R401" s="445"/>
    </row>
    <row r="402" spans="1:18" hidden="1" outlineLevel="1">
      <c r="A402" s="505"/>
      <c r="B402" s="506">
        <v>1244</v>
      </c>
      <c r="C402" s="507" t="s">
        <v>1577</v>
      </c>
      <c r="D402" s="681" t="s">
        <v>1195</v>
      </c>
      <c r="E402" s="681"/>
      <c r="F402" s="681"/>
      <c r="G402" s="681"/>
      <c r="H402" s="681"/>
      <c r="I402" s="508">
        <v>134.19999999999999</v>
      </c>
      <c r="J402" s="682">
        <v>0</v>
      </c>
      <c r="K402" s="682"/>
      <c r="L402" s="682">
        <v>0</v>
      </c>
      <c r="M402" s="682"/>
      <c r="N402" s="682">
        <v>134.19999999999999</v>
      </c>
      <c r="O402" s="682"/>
      <c r="P402" s="445"/>
      <c r="Q402" s="445"/>
      <c r="R402" s="445"/>
    </row>
    <row r="403" spans="1:18" hidden="1" outlineLevel="1">
      <c r="A403" s="505"/>
      <c r="B403" s="506">
        <v>1245</v>
      </c>
      <c r="C403" s="507" t="s">
        <v>1578</v>
      </c>
      <c r="D403" s="681" t="s">
        <v>1261</v>
      </c>
      <c r="E403" s="681"/>
      <c r="F403" s="681"/>
      <c r="G403" s="681"/>
      <c r="H403" s="681"/>
      <c r="I403" s="508">
        <v>134.19999999999999</v>
      </c>
      <c r="J403" s="682">
        <v>0</v>
      </c>
      <c r="K403" s="682"/>
      <c r="L403" s="682">
        <v>0</v>
      </c>
      <c r="M403" s="682"/>
      <c r="N403" s="682">
        <v>134.19999999999999</v>
      </c>
      <c r="O403" s="682"/>
      <c r="P403" s="445"/>
      <c r="Q403" s="445"/>
      <c r="R403" s="445"/>
    </row>
    <row r="404" spans="1:18" hidden="1" outlineLevel="1">
      <c r="A404" s="505"/>
      <c r="B404" s="506">
        <v>1246</v>
      </c>
      <c r="C404" s="507" t="s">
        <v>1579</v>
      </c>
      <c r="D404" s="681" t="s">
        <v>1195</v>
      </c>
      <c r="E404" s="681"/>
      <c r="F404" s="681"/>
      <c r="G404" s="681"/>
      <c r="H404" s="681"/>
      <c r="I404" s="508">
        <v>134.19999999999999</v>
      </c>
      <c r="J404" s="682">
        <v>0</v>
      </c>
      <c r="K404" s="682"/>
      <c r="L404" s="682">
        <v>0</v>
      </c>
      <c r="M404" s="682"/>
      <c r="N404" s="682">
        <v>134.19999999999999</v>
      </c>
      <c r="O404" s="682"/>
      <c r="P404" s="445"/>
      <c r="Q404" s="445"/>
      <c r="R404" s="445"/>
    </row>
    <row r="405" spans="1:18" hidden="1" outlineLevel="1">
      <c r="A405" s="505"/>
      <c r="B405" s="506">
        <v>1247</v>
      </c>
      <c r="C405" s="507" t="s">
        <v>1580</v>
      </c>
      <c r="D405" s="681" t="s">
        <v>1581</v>
      </c>
      <c r="E405" s="681"/>
      <c r="F405" s="681"/>
      <c r="G405" s="681"/>
      <c r="H405" s="681"/>
      <c r="I405" s="508">
        <v>1207.8</v>
      </c>
      <c r="J405" s="682">
        <v>0</v>
      </c>
      <c r="K405" s="682"/>
      <c r="L405" s="682">
        <v>0</v>
      </c>
      <c r="M405" s="682"/>
      <c r="N405" s="682">
        <v>1207.8</v>
      </c>
      <c r="O405" s="682"/>
      <c r="P405" s="445"/>
      <c r="Q405" s="445"/>
      <c r="R405" s="445"/>
    </row>
    <row r="406" spans="1:18" hidden="1" outlineLevel="1">
      <c r="A406" s="505"/>
      <c r="B406" s="506">
        <v>1248</v>
      </c>
      <c r="C406" s="507" t="s">
        <v>1582</v>
      </c>
      <c r="D406" s="681" t="s">
        <v>1209</v>
      </c>
      <c r="E406" s="681"/>
      <c r="F406" s="681"/>
      <c r="G406" s="681"/>
      <c r="H406" s="681"/>
      <c r="I406" s="508">
        <v>122</v>
      </c>
      <c r="J406" s="682">
        <v>0</v>
      </c>
      <c r="K406" s="682"/>
      <c r="L406" s="682">
        <v>0</v>
      </c>
      <c r="M406" s="682"/>
      <c r="N406" s="682">
        <v>122</v>
      </c>
      <c r="O406" s="682"/>
      <c r="P406" s="445"/>
      <c r="Q406" s="445"/>
      <c r="R406" s="445"/>
    </row>
    <row r="407" spans="1:18" hidden="1" outlineLevel="1">
      <c r="A407" s="505"/>
      <c r="B407" s="506">
        <v>1249</v>
      </c>
      <c r="C407" s="507" t="s">
        <v>1583</v>
      </c>
      <c r="D407" s="681" t="s">
        <v>1373</v>
      </c>
      <c r="E407" s="681"/>
      <c r="F407" s="681"/>
      <c r="G407" s="681"/>
      <c r="H407" s="681"/>
      <c r="I407" s="508">
        <v>340.38</v>
      </c>
      <c r="J407" s="682">
        <v>0</v>
      </c>
      <c r="K407" s="682"/>
      <c r="L407" s="682">
        <v>0</v>
      </c>
      <c r="M407" s="682"/>
      <c r="N407" s="682">
        <v>340.38</v>
      </c>
      <c r="O407" s="682"/>
      <c r="P407" s="445"/>
      <c r="Q407" s="445"/>
      <c r="R407" s="445"/>
    </row>
    <row r="408" spans="1:18" hidden="1" outlineLevel="1">
      <c r="A408" s="505"/>
      <c r="B408" s="506">
        <v>1250</v>
      </c>
      <c r="C408" s="507" t="s">
        <v>1584</v>
      </c>
      <c r="D408" s="681" t="s">
        <v>1373</v>
      </c>
      <c r="E408" s="681"/>
      <c r="F408" s="681"/>
      <c r="G408" s="681"/>
      <c r="H408" s="681"/>
      <c r="I408" s="508">
        <v>340.38</v>
      </c>
      <c r="J408" s="682">
        <v>0</v>
      </c>
      <c r="K408" s="682"/>
      <c r="L408" s="682">
        <v>0</v>
      </c>
      <c r="M408" s="682"/>
      <c r="N408" s="682">
        <v>340.38</v>
      </c>
      <c r="O408" s="682"/>
      <c r="P408" s="445"/>
      <c r="Q408" s="445"/>
      <c r="R408" s="445"/>
    </row>
    <row r="409" spans="1:18" hidden="1" outlineLevel="1">
      <c r="A409" s="505"/>
      <c r="B409" s="506">
        <v>1251</v>
      </c>
      <c r="C409" s="507" t="s">
        <v>1585</v>
      </c>
      <c r="D409" s="681" t="s">
        <v>1373</v>
      </c>
      <c r="E409" s="681"/>
      <c r="F409" s="681"/>
      <c r="G409" s="681"/>
      <c r="H409" s="681"/>
      <c r="I409" s="508">
        <v>340.38</v>
      </c>
      <c r="J409" s="682">
        <v>0</v>
      </c>
      <c r="K409" s="682"/>
      <c r="L409" s="682">
        <v>0</v>
      </c>
      <c r="M409" s="682"/>
      <c r="N409" s="682">
        <v>340.38</v>
      </c>
      <c r="O409" s="682"/>
      <c r="P409" s="445"/>
      <c r="Q409" s="445"/>
      <c r="R409" s="445"/>
    </row>
    <row r="410" spans="1:18" hidden="1" outlineLevel="1">
      <c r="A410" s="505"/>
      <c r="B410" s="506">
        <v>1252</v>
      </c>
      <c r="C410" s="507" t="s">
        <v>1586</v>
      </c>
      <c r="D410" s="681" t="s">
        <v>1373</v>
      </c>
      <c r="E410" s="681"/>
      <c r="F410" s="681"/>
      <c r="G410" s="681"/>
      <c r="H410" s="681"/>
      <c r="I410" s="508">
        <v>340.38</v>
      </c>
      <c r="J410" s="682">
        <v>0</v>
      </c>
      <c r="K410" s="682"/>
      <c r="L410" s="682">
        <v>0</v>
      </c>
      <c r="M410" s="682"/>
      <c r="N410" s="682">
        <v>340.38</v>
      </c>
      <c r="O410" s="682"/>
      <c r="P410" s="445"/>
      <c r="Q410" s="445"/>
      <c r="R410" s="445"/>
    </row>
    <row r="411" spans="1:18" hidden="1" outlineLevel="1">
      <c r="A411" s="505"/>
      <c r="B411" s="506">
        <v>1253</v>
      </c>
      <c r="C411" s="507" t="s">
        <v>1587</v>
      </c>
      <c r="D411" s="681" t="s">
        <v>1202</v>
      </c>
      <c r="E411" s="681"/>
      <c r="F411" s="681"/>
      <c r="G411" s="681"/>
      <c r="H411" s="681"/>
      <c r="I411" s="508">
        <v>240.34</v>
      </c>
      <c r="J411" s="682">
        <v>0</v>
      </c>
      <c r="K411" s="682"/>
      <c r="L411" s="682">
        <v>0</v>
      </c>
      <c r="M411" s="682"/>
      <c r="N411" s="682">
        <v>240.34</v>
      </c>
      <c r="O411" s="682"/>
      <c r="P411" s="445"/>
      <c r="Q411" s="445"/>
      <c r="R411" s="445"/>
    </row>
    <row r="412" spans="1:18" hidden="1" outlineLevel="1">
      <c r="A412" s="505"/>
      <c r="B412" s="506">
        <v>1254</v>
      </c>
      <c r="C412" s="507" t="s">
        <v>1588</v>
      </c>
      <c r="D412" s="681" t="s">
        <v>1202</v>
      </c>
      <c r="E412" s="681"/>
      <c r="F412" s="681"/>
      <c r="G412" s="681"/>
      <c r="H412" s="681"/>
      <c r="I412" s="508">
        <v>231.8</v>
      </c>
      <c r="J412" s="682">
        <v>0</v>
      </c>
      <c r="K412" s="682"/>
      <c r="L412" s="682">
        <v>0</v>
      </c>
      <c r="M412" s="682"/>
      <c r="N412" s="682">
        <v>231.8</v>
      </c>
      <c r="O412" s="682"/>
      <c r="P412" s="445"/>
      <c r="Q412" s="445"/>
      <c r="R412" s="445"/>
    </row>
    <row r="413" spans="1:18" hidden="1" outlineLevel="1">
      <c r="A413" s="505"/>
      <c r="B413" s="506">
        <v>1255</v>
      </c>
      <c r="C413" s="507" t="s">
        <v>1589</v>
      </c>
      <c r="D413" s="681" t="s">
        <v>1202</v>
      </c>
      <c r="E413" s="681"/>
      <c r="F413" s="681"/>
      <c r="G413" s="681"/>
      <c r="H413" s="681"/>
      <c r="I413" s="508">
        <v>231.8</v>
      </c>
      <c r="J413" s="682">
        <v>0</v>
      </c>
      <c r="K413" s="682"/>
      <c r="L413" s="682">
        <v>0</v>
      </c>
      <c r="M413" s="682"/>
      <c r="N413" s="682">
        <v>231.8</v>
      </c>
      <c r="O413" s="682"/>
      <c r="P413" s="445"/>
      <c r="Q413" s="445"/>
      <c r="R413" s="445"/>
    </row>
    <row r="414" spans="1:18" hidden="1" outlineLevel="1">
      <c r="A414" s="505"/>
      <c r="B414" s="506">
        <v>1256</v>
      </c>
      <c r="C414" s="507" t="s">
        <v>1590</v>
      </c>
      <c r="D414" s="681" t="s">
        <v>1202</v>
      </c>
      <c r="E414" s="681"/>
      <c r="F414" s="681"/>
      <c r="G414" s="681"/>
      <c r="H414" s="681"/>
      <c r="I414" s="508">
        <v>231.8</v>
      </c>
      <c r="J414" s="682">
        <v>0</v>
      </c>
      <c r="K414" s="682"/>
      <c r="L414" s="682">
        <v>0</v>
      </c>
      <c r="M414" s="682"/>
      <c r="N414" s="682">
        <v>231.8</v>
      </c>
      <c r="O414" s="682"/>
      <c r="P414" s="445"/>
      <c r="Q414" s="445"/>
      <c r="R414" s="445"/>
    </row>
    <row r="415" spans="1:18" hidden="1" outlineLevel="1">
      <c r="A415" s="505"/>
      <c r="B415" s="506">
        <v>1257</v>
      </c>
      <c r="C415" s="507" t="s">
        <v>1591</v>
      </c>
      <c r="D415" s="681" t="s">
        <v>1466</v>
      </c>
      <c r="E415" s="681"/>
      <c r="F415" s="681"/>
      <c r="G415" s="681"/>
      <c r="H415" s="681"/>
      <c r="I415" s="508">
        <v>707.6</v>
      </c>
      <c r="J415" s="682">
        <v>0</v>
      </c>
      <c r="K415" s="682"/>
      <c r="L415" s="682">
        <v>0</v>
      </c>
      <c r="M415" s="682"/>
      <c r="N415" s="682">
        <v>707.6</v>
      </c>
      <c r="O415" s="682"/>
      <c r="P415" s="445"/>
      <c r="Q415" s="445"/>
      <c r="R415" s="445"/>
    </row>
    <row r="416" spans="1:18" hidden="1" outlineLevel="1">
      <c r="A416" s="505"/>
      <c r="B416" s="506">
        <v>1258</v>
      </c>
      <c r="C416" s="507" t="s">
        <v>1592</v>
      </c>
      <c r="D416" s="681" t="s">
        <v>1593</v>
      </c>
      <c r="E416" s="681"/>
      <c r="F416" s="681"/>
      <c r="G416" s="681"/>
      <c r="H416" s="681"/>
      <c r="I416" s="508">
        <v>2135</v>
      </c>
      <c r="J416" s="682">
        <v>0</v>
      </c>
      <c r="K416" s="682"/>
      <c r="L416" s="682">
        <v>0</v>
      </c>
      <c r="M416" s="682"/>
      <c r="N416" s="682">
        <v>2135</v>
      </c>
      <c r="O416" s="682"/>
      <c r="P416" s="445"/>
      <c r="Q416" s="445"/>
      <c r="R416" s="445"/>
    </row>
    <row r="417" spans="1:18" hidden="1" outlineLevel="1">
      <c r="A417" s="505"/>
      <c r="B417" s="506">
        <v>1259</v>
      </c>
      <c r="C417" s="507" t="s">
        <v>1594</v>
      </c>
      <c r="D417" s="681" t="s">
        <v>1414</v>
      </c>
      <c r="E417" s="681"/>
      <c r="F417" s="681"/>
      <c r="G417" s="681"/>
      <c r="H417" s="681"/>
      <c r="I417" s="508">
        <v>201.3</v>
      </c>
      <c r="J417" s="682">
        <v>0</v>
      </c>
      <c r="K417" s="682"/>
      <c r="L417" s="682">
        <v>0</v>
      </c>
      <c r="M417" s="682"/>
      <c r="N417" s="682">
        <v>201.3</v>
      </c>
      <c r="O417" s="682"/>
      <c r="P417" s="445"/>
      <c r="Q417" s="445"/>
      <c r="R417" s="445"/>
    </row>
    <row r="418" spans="1:18" hidden="1" outlineLevel="1">
      <c r="A418" s="505"/>
      <c r="B418" s="506">
        <v>1260</v>
      </c>
      <c r="C418" s="507" t="s">
        <v>1595</v>
      </c>
      <c r="D418" s="681" t="s">
        <v>1414</v>
      </c>
      <c r="E418" s="681"/>
      <c r="F418" s="681"/>
      <c r="G418" s="681"/>
      <c r="H418" s="681"/>
      <c r="I418" s="508">
        <v>201.3</v>
      </c>
      <c r="J418" s="682">
        <v>0</v>
      </c>
      <c r="K418" s="682"/>
      <c r="L418" s="682">
        <v>0</v>
      </c>
      <c r="M418" s="682"/>
      <c r="N418" s="682">
        <v>201.3</v>
      </c>
      <c r="O418" s="682"/>
      <c r="P418" s="445"/>
      <c r="Q418" s="445"/>
      <c r="R418" s="445"/>
    </row>
    <row r="419" spans="1:18" hidden="1" outlineLevel="1">
      <c r="A419" s="505"/>
      <c r="B419" s="506">
        <v>1261</v>
      </c>
      <c r="C419" s="507" t="s">
        <v>1596</v>
      </c>
      <c r="D419" s="681" t="s">
        <v>1414</v>
      </c>
      <c r="E419" s="681"/>
      <c r="F419" s="681"/>
      <c r="G419" s="681"/>
      <c r="H419" s="681"/>
      <c r="I419" s="508">
        <v>201.3</v>
      </c>
      <c r="J419" s="682">
        <v>0</v>
      </c>
      <c r="K419" s="682"/>
      <c r="L419" s="682">
        <v>0</v>
      </c>
      <c r="M419" s="682"/>
      <c r="N419" s="682">
        <v>201.3</v>
      </c>
      <c r="O419" s="682"/>
      <c r="P419" s="445"/>
      <c r="Q419" s="445"/>
      <c r="R419" s="445"/>
    </row>
    <row r="420" spans="1:18" hidden="1" outlineLevel="1">
      <c r="A420" s="505"/>
      <c r="B420" s="506">
        <v>1262</v>
      </c>
      <c r="C420" s="507" t="s">
        <v>1597</v>
      </c>
      <c r="D420" s="681" t="s">
        <v>1310</v>
      </c>
      <c r="E420" s="681"/>
      <c r="F420" s="681"/>
      <c r="G420" s="681"/>
      <c r="H420" s="681"/>
      <c r="I420" s="508">
        <v>274.5</v>
      </c>
      <c r="J420" s="682">
        <v>0</v>
      </c>
      <c r="K420" s="682"/>
      <c r="L420" s="682">
        <v>0</v>
      </c>
      <c r="M420" s="682"/>
      <c r="N420" s="682">
        <v>274.5</v>
      </c>
      <c r="O420" s="682"/>
      <c r="P420" s="445"/>
      <c r="Q420" s="445"/>
      <c r="R420" s="445"/>
    </row>
    <row r="421" spans="1:18" hidden="1" outlineLevel="1">
      <c r="A421" s="505"/>
      <c r="B421" s="506">
        <v>1263</v>
      </c>
      <c r="C421" s="507" t="s">
        <v>1598</v>
      </c>
      <c r="D421" s="681" t="s">
        <v>1172</v>
      </c>
      <c r="E421" s="681"/>
      <c r="F421" s="681"/>
      <c r="G421" s="681"/>
      <c r="H421" s="681"/>
      <c r="I421" s="508">
        <v>280.60000000000002</v>
      </c>
      <c r="J421" s="682">
        <v>0</v>
      </c>
      <c r="K421" s="682"/>
      <c r="L421" s="682">
        <v>0</v>
      </c>
      <c r="M421" s="682"/>
      <c r="N421" s="682">
        <v>280.60000000000002</v>
      </c>
      <c r="O421" s="682"/>
      <c r="P421" s="445"/>
      <c r="Q421" s="445"/>
      <c r="R421" s="445"/>
    </row>
    <row r="422" spans="1:18" hidden="1" outlineLevel="1">
      <c r="A422" s="505"/>
      <c r="B422" s="506">
        <v>1264</v>
      </c>
      <c r="C422" s="507" t="s">
        <v>1599</v>
      </c>
      <c r="D422" s="681" t="s">
        <v>1209</v>
      </c>
      <c r="E422" s="681"/>
      <c r="F422" s="681"/>
      <c r="G422" s="681"/>
      <c r="H422" s="681"/>
      <c r="I422" s="508">
        <v>122</v>
      </c>
      <c r="J422" s="682">
        <v>0</v>
      </c>
      <c r="K422" s="682"/>
      <c r="L422" s="682">
        <v>0</v>
      </c>
      <c r="M422" s="682"/>
      <c r="N422" s="682">
        <v>122</v>
      </c>
      <c r="O422" s="682"/>
      <c r="P422" s="445"/>
      <c r="Q422" s="445"/>
      <c r="R422" s="445"/>
    </row>
    <row r="423" spans="1:18" hidden="1" outlineLevel="1">
      <c r="A423" s="505"/>
      <c r="B423" s="506">
        <v>1265</v>
      </c>
      <c r="C423" s="507" t="s">
        <v>1600</v>
      </c>
      <c r="D423" s="681" t="s">
        <v>1261</v>
      </c>
      <c r="E423" s="681"/>
      <c r="F423" s="681"/>
      <c r="G423" s="681"/>
      <c r="H423" s="681"/>
      <c r="I423" s="508">
        <v>134.19999999999999</v>
      </c>
      <c r="J423" s="682">
        <v>0</v>
      </c>
      <c r="K423" s="682"/>
      <c r="L423" s="682">
        <v>0</v>
      </c>
      <c r="M423" s="682"/>
      <c r="N423" s="682">
        <v>134.19999999999999</v>
      </c>
      <c r="O423" s="682"/>
      <c r="P423" s="445"/>
      <c r="Q423" s="445"/>
      <c r="R423" s="445"/>
    </row>
    <row r="424" spans="1:18" hidden="1" outlineLevel="1">
      <c r="A424" s="505"/>
      <c r="B424" s="506">
        <v>1266</v>
      </c>
      <c r="C424" s="507" t="s">
        <v>1601</v>
      </c>
      <c r="D424" s="681" t="s">
        <v>1195</v>
      </c>
      <c r="E424" s="681"/>
      <c r="F424" s="681"/>
      <c r="G424" s="681"/>
      <c r="H424" s="681"/>
      <c r="I424" s="508">
        <v>134.19999999999999</v>
      </c>
      <c r="J424" s="682">
        <v>0</v>
      </c>
      <c r="K424" s="682"/>
      <c r="L424" s="682">
        <v>0</v>
      </c>
      <c r="M424" s="682"/>
      <c r="N424" s="682">
        <v>134.19999999999999</v>
      </c>
      <c r="O424" s="682"/>
      <c r="P424" s="445"/>
      <c r="Q424" s="445"/>
      <c r="R424" s="445"/>
    </row>
    <row r="425" spans="1:18" hidden="1" outlineLevel="1">
      <c r="A425" s="505"/>
      <c r="B425" s="506">
        <v>1267</v>
      </c>
      <c r="C425" s="507" t="s">
        <v>1602</v>
      </c>
      <c r="D425" s="681" t="s">
        <v>1195</v>
      </c>
      <c r="E425" s="681"/>
      <c r="F425" s="681"/>
      <c r="G425" s="681"/>
      <c r="H425" s="681"/>
      <c r="I425" s="508">
        <v>134.19999999999999</v>
      </c>
      <c r="J425" s="682">
        <v>0</v>
      </c>
      <c r="K425" s="682"/>
      <c r="L425" s="682">
        <v>0</v>
      </c>
      <c r="M425" s="682"/>
      <c r="N425" s="682">
        <v>134.19999999999999</v>
      </c>
      <c r="O425" s="682"/>
      <c r="P425" s="445"/>
      <c r="Q425" s="445"/>
      <c r="R425" s="445"/>
    </row>
    <row r="426" spans="1:18" hidden="1" outlineLevel="1">
      <c r="A426" s="505"/>
      <c r="B426" s="506">
        <v>1268</v>
      </c>
      <c r="C426" s="507" t="s">
        <v>1603</v>
      </c>
      <c r="D426" s="681" t="s">
        <v>1195</v>
      </c>
      <c r="E426" s="681"/>
      <c r="F426" s="681"/>
      <c r="G426" s="681"/>
      <c r="H426" s="681"/>
      <c r="I426" s="508">
        <v>134.19999999999999</v>
      </c>
      <c r="J426" s="682">
        <v>0</v>
      </c>
      <c r="K426" s="682"/>
      <c r="L426" s="682">
        <v>0</v>
      </c>
      <c r="M426" s="682"/>
      <c r="N426" s="682">
        <v>134.19999999999999</v>
      </c>
      <c r="O426" s="682"/>
      <c r="P426" s="445"/>
      <c r="Q426" s="445"/>
      <c r="R426" s="445"/>
    </row>
    <row r="427" spans="1:18" hidden="1" outlineLevel="1">
      <c r="A427" s="505"/>
      <c r="B427" s="506">
        <v>1269</v>
      </c>
      <c r="C427" s="507" t="s">
        <v>1604</v>
      </c>
      <c r="D427" s="681" t="s">
        <v>1195</v>
      </c>
      <c r="E427" s="681"/>
      <c r="F427" s="681"/>
      <c r="G427" s="681"/>
      <c r="H427" s="681"/>
      <c r="I427" s="508">
        <v>134.19999999999999</v>
      </c>
      <c r="J427" s="682">
        <v>0</v>
      </c>
      <c r="K427" s="682"/>
      <c r="L427" s="682">
        <v>0</v>
      </c>
      <c r="M427" s="682"/>
      <c r="N427" s="682">
        <v>134.19999999999999</v>
      </c>
      <c r="O427" s="682"/>
      <c r="P427" s="445"/>
      <c r="Q427" s="445"/>
      <c r="R427" s="445"/>
    </row>
    <row r="428" spans="1:18" hidden="1" outlineLevel="1">
      <c r="A428" s="505"/>
      <c r="B428" s="506">
        <v>1270</v>
      </c>
      <c r="C428" s="507" t="s">
        <v>1605</v>
      </c>
      <c r="D428" s="681" t="s">
        <v>1195</v>
      </c>
      <c r="E428" s="681"/>
      <c r="F428" s="681"/>
      <c r="G428" s="681"/>
      <c r="H428" s="681"/>
      <c r="I428" s="508">
        <v>134.19999999999999</v>
      </c>
      <c r="J428" s="682">
        <v>0</v>
      </c>
      <c r="K428" s="682"/>
      <c r="L428" s="682">
        <v>0</v>
      </c>
      <c r="M428" s="682"/>
      <c r="N428" s="682">
        <v>134.19999999999999</v>
      </c>
      <c r="O428" s="682"/>
      <c r="P428" s="445"/>
      <c r="Q428" s="445"/>
      <c r="R428" s="445"/>
    </row>
    <row r="429" spans="1:18" hidden="1" outlineLevel="1">
      <c r="A429" s="505"/>
      <c r="B429" s="506">
        <v>1271</v>
      </c>
      <c r="C429" s="507" t="s">
        <v>1606</v>
      </c>
      <c r="D429" s="681" t="s">
        <v>1202</v>
      </c>
      <c r="E429" s="681"/>
      <c r="F429" s="681"/>
      <c r="G429" s="681"/>
      <c r="H429" s="681"/>
      <c r="I429" s="508">
        <v>204.96</v>
      </c>
      <c r="J429" s="682">
        <v>0</v>
      </c>
      <c r="K429" s="682"/>
      <c r="L429" s="682">
        <v>0</v>
      </c>
      <c r="M429" s="682"/>
      <c r="N429" s="682">
        <v>204.96</v>
      </c>
      <c r="O429" s="682"/>
      <c r="P429" s="445"/>
      <c r="Q429" s="445"/>
      <c r="R429" s="445"/>
    </row>
    <row r="430" spans="1:18" hidden="1" outlineLevel="1">
      <c r="A430" s="505"/>
      <c r="B430" s="506">
        <v>1272</v>
      </c>
      <c r="C430" s="507" t="s">
        <v>1607</v>
      </c>
      <c r="D430" s="681" t="s">
        <v>1466</v>
      </c>
      <c r="E430" s="681"/>
      <c r="F430" s="681"/>
      <c r="G430" s="681"/>
      <c r="H430" s="681"/>
      <c r="I430" s="508">
        <v>707.6</v>
      </c>
      <c r="J430" s="682">
        <v>0</v>
      </c>
      <c r="K430" s="682"/>
      <c r="L430" s="682">
        <v>0</v>
      </c>
      <c r="M430" s="682"/>
      <c r="N430" s="682">
        <v>707.6</v>
      </c>
      <c r="O430" s="682"/>
      <c r="P430" s="445"/>
      <c r="Q430" s="445"/>
      <c r="R430" s="445"/>
    </row>
    <row r="431" spans="1:18" hidden="1" outlineLevel="1">
      <c r="A431" s="505"/>
      <c r="B431" s="506">
        <v>1273</v>
      </c>
      <c r="C431" s="507" t="s">
        <v>1608</v>
      </c>
      <c r="D431" s="681" t="s">
        <v>1609</v>
      </c>
      <c r="E431" s="681"/>
      <c r="F431" s="681"/>
      <c r="G431" s="681"/>
      <c r="H431" s="681"/>
      <c r="I431" s="508">
        <v>1342</v>
      </c>
      <c r="J431" s="682">
        <v>0</v>
      </c>
      <c r="K431" s="682"/>
      <c r="L431" s="682">
        <v>0</v>
      </c>
      <c r="M431" s="682"/>
      <c r="N431" s="682">
        <v>1342</v>
      </c>
      <c r="O431" s="682"/>
      <c r="P431" s="445"/>
      <c r="Q431" s="445"/>
      <c r="R431" s="445"/>
    </row>
    <row r="432" spans="1:18" hidden="1" outlineLevel="1">
      <c r="A432" s="505"/>
      <c r="B432" s="506">
        <v>1274</v>
      </c>
      <c r="C432" s="507" t="s">
        <v>1610</v>
      </c>
      <c r="D432" s="681" t="s">
        <v>1611</v>
      </c>
      <c r="E432" s="681"/>
      <c r="F432" s="681"/>
      <c r="G432" s="681"/>
      <c r="H432" s="681"/>
      <c r="I432" s="508">
        <v>799</v>
      </c>
      <c r="J432" s="682">
        <v>0</v>
      </c>
      <c r="K432" s="682"/>
      <c r="L432" s="682">
        <v>0</v>
      </c>
      <c r="M432" s="682"/>
      <c r="N432" s="682">
        <v>799</v>
      </c>
      <c r="O432" s="682"/>
      <c r="P432" s="445"/>
      <c r="Q432" s="445"/>
      <c r="R432" s="445"/>
    </row>
    <row r="433" spans="1:18" hidden="1" outlineLevel="1">
      <c r="A433" s="505"/>
      <c r="B433" s="506">
        <v>1276</v>
      </c>
      <c r="C433" s="507" t="s">
        <v>1612</v>
      </c>
      <c r="D433" s="681" t="s">
        <v>1613</v>
      </c>
      <c r="E433" s="681"/>
      <c r="F433" s="681"/>
      <c r="G433" s="681"/>
      <c r="H433" s="681"/>
      <c r="I433" s="508">
        <v>199</v>
      </c>
      <c r="J433" s="682">
        <v>0</v>
      </c>
      <c r="K433" s="682"/>
      <c r="L433" s="682">
        <v>0</v>
      </c>
      <c r="M433" s="682"/>
      <c r="N433" s="682">
        <v>199</v>
      </c>
      <c r="O433" s="682"/>
      <c r="P433" s="445"/>
      <c r="Q433" s="445"/>
      <c r="R433" s="445"/>
    </row>
    <row r="434" spans="1:18" hidden="1" outlineLevel="1">
      <c r="A434" s="505"/>
      <c r="B434" s="506">
        <v>1277</v>
      </c>
      <c r="C434" s="507" t="s">
        <v>1614</v>
      </c>
      <c r="D434" s="681" t="s">
        <v>1615</v>
      </c>
      <c r="E434" s="681"/>
      <c r="F434" s="681"/>
      <c r="G434" s="681"/>
      <c r="H434" s="681"/>
      <c r="I434" s="508">
        <v>624.01</v>
      </c>
      <c r="J434" s="682">
        <v>0</v>
      </c>
      <c r="K434" s="682"/>
      <c r="L434" s="682">
        <v>0</v>
      </c>
      <c r="M434" s="682"/>
      <c r="N434" s="682">
        <v>624.01</v>
      </c>
      <c r="O434" s="682"/>
      <c r="P434" s="445"/>
      <c r="Q434" s="445"/>
      <c r="R434" s="445"/>
    </row>
    <row r="435" spans="1:18" hidden="1" outlineLevel="1">
      <c r="A435" s="505"/>
      <c r="B435" s="506">
        <v>1278</v>
      </c>
      <c r="C435" s="507" t="s">
        <v>1616</v>
      </c>
      <c r="D435" s="681" t="s">
        <v>1617</v>
      </c>
      <c r="E435" s="681"/>
      <c r="F435" s="681"/>
      <c r="G435" s="681"/>
      <c r="H435" s="681"/>
      <c r="I435" s="508">
        <v>263</v>
      </c>
      <c r="J435" s="682">
        <v>0</v>
      </c>
      <c r="K435" s="682"/>
      <c r="L435" s="682">
        <v>0</v>
      </c>
      <c r="M435" s="682"/>
      <c r="N435" s="682">
        <v>263</v>
      </c>
      <c r="O435" s="682"/>
      <c r="P435" s="445"/>
      <c r="Q435" s="445"/>
      <c r="R435" s="445"/>
    </row>
    <row r="436" spans="1:18" hidden="1" outlineLevel="1">
      <c r="A436" s="505"/>
      <c r="B436" s="506">
        <v>1279</v>
      </c>
      <c r="C436" s="507" t="s">
        <v>1618</v>
      </c>
      <c r="D436" s="681" t="s">
        <v>1619</v>
      </c>
      <c r="E436" s="681"/>
      <c r="F436" s="681"/>
      <c r="G436" s="681"/>
      <c r="H436" s="681"/>
      <c r="I436" s="508">
        <v>703</v>
      </c>
      <c r="J436" s="682">
        <v>0</v>
      </c>
      <c r="K436" s="682"/>
      <c r="L436" s="682">
        <v>0</v>
      </c>
      <c r="M436" s="682"/>
      <c r="N436" s="682">
        <v>703</v>
      </c>
      <c r="O436" s="682"/>
      <c r="P436" s="445"/>
      <c r="Q436" s="445"/>
      <c r="R436" s="445"/>
    </row>
    <row r="437" spans="1:18" hidden="1" outlineLevel="1">
      <c r="A437" s="505"/>
      <c r="B437" s="506">
        <v>1280</v>
      </c>
      <c r="C437" s="507" t="s">
        <v>1620</v>
      </c>
      <c r="D437" s="681" t="s">
        <v>1621</v>
      </c>
      <c r="E437" s="681"/>
      <c r="F437" s="681"/>
      <c r="G437" s="681"/>
      <c r="H437" s="681"/>
      <c r="I437" s="508">
        <v>395</v>
      </c>
      <c r="J437" s="682">
        <v>0</v>
      </c>
      <c r="K437" s="682"/>
      <c r="L437" s="682">
        <v>0</v>
      </c>
      <c r="M437" s="682"/>
      <c r="N437" s="682">
        <v>395</v>
      </c>
      <c r="O437" s="682"/>
      <c r="P437" s="445"/>
      <c r="Q437" s="445"/>
      <c r="R437" s="445"/>
    </row>
    <row r="438" spans="1:18" hidden="1" outlineLevel="1">
      <c r="A438" s="505"/>
      <c r="B438" s="506">
        <v>1281</v>
      </c>
      <c r="C438" s="507" t="s">
        <v>1622</v>
      </c>
      <c r="D438" s="681" t="s">
        <v>1623</v>
      </c>
      <c r="E438" s="681"/>
      <c r="F438" s="681"/>
      <c r="G438" s="681"/>
      <c r="H438" s="681"/>
      <c r="I438" s="508">
        <v>220.01</v>
      </c>
      <c r="J438" s="682">
        <v>0</v>
      </c>
      <c r="K438" s="682"/>
      <c r="L438" s="682">
        <v>0</v>
      </c>
      <c r="M438" s="682"/>
      <c r="N438" s="682">
        <v>220.01</v>
      </c>
      <c r="O438" s="682"/>
      <c r="P438" s="445"/>
      <c r="Q438" s="445"/>
      <c r="R438" s="445"/>
    </row>
    <row r="439" spans="1:18" hidden="1" outlineLevel="1">
      <c r="A439" s="505"/>
      <c r="B439" s="506">
        <v>1282</v>
      </c>
      <c r="C439" s="507" t="s">
        <v>1624</v>
      </c>
      <c r="D439" s="681" t="s">
        <v>1625</v>
      </c>
      <c r="E439" s="681"/>
      <c r="F439" s="681"/>
      <c r="G439" s="681"/>
      <c r="H439" s="681"/>
      <c r="I439" s="508">
        <v>276</v>
      </c>
      <c r="J439" s="682">
        <v>0</v>
      </c>
      <c r="K439" s="682"/>
      <c r="L439" s="682">
        <v>0</v>
      </c>
      <c r="M439" s="682"/>
      <c r="N439" s="682">
        <v>276</v>
      </c>
      <c r="O439" s="682"/>
      <c r="P439" s="445"/>
      <c r="Q439" s="445"/>
      <c r="R439" s="445"/>
    </row>
    <row r="440" spans="1:18" hidden="1" outlineLevel="1">
      <c r="A440" s="505"/>
      <c r="B440" s="506">
        <v>1283</v>
      </c>
      <c r="C440" s="507" t="s">
        <v>1626</v>
      </c>
      <c r="D440" s="681" t="s">
        <v>1627</v>
      </c>
      <c r="E440" s="681"/>
      <c r="F440" s="681"/>
      <c r="G440" s="681"/>
      <c r="H440" s="681"/>
      <c r="I440" s="508">
        <v>2875.13</v>
      </c>
      <c r="J440" s="682">
        <v>0</v>
      </c>
      <c r="K440" s="682"/>
      <c r="L440" s="682">
        <v>0</v>
      </c>
      <c r="M440" s="682"/>
      <c r="N440" s="682">
        <v>2875.13</v>
      </c>
      <c r="O440" s="682"/>
      <c r="P440" s="445"/>
      <c r="Q440" s="445"/>
      <c r="R440" s="445"/>
    </row>
    <row r="441" spans="1:18" hidden="1" outlineLevel="1">
      <c r="A441" s="505"/>
      <c r="B441" s="506">
        <v>1285</v>
      </c>
      <c r="C441" s="507" t="s">
        <v>1628</v>
      </c>
      <c r="D441" s="681" t="s">
        <v>1414</v>
      </c>
      <c r="E441" s="681"/>
      <c r="F441" s="681"/>
      <c r="G441" s="681"/>
      <c r="H441" s="681"/>
      <c r="I441" s="508">
        <v>183</v>
      </c>
      <c r="J441" s="682">
        <v>0</v>
      </c>
      <c r="K441" s="682"/>
      <c r="L441" s="682">
        <v>0</v>
      </c>
      <c r="M441" s="682"/>
      <c r="N441" s="682">
        <v>183</v>
      </c>
      <c r="O441" s="682"/>
      <c r="P441" s="445"/>
      <c r="Q441" s="445"/>
      <c r="R441" s="445"/>
    </row>
    <row r="442" spans="1:18" hidden="1" outlineLevel="1">
      <c r="A442" s="505"/>
      <c r="B442" s="506">
        <v>1286</v>
      </c>
      <c r="C442" s="507" t="s">
        <v>1629</v>
      </c>
      <c r="D442" s="681" t="s">
        <v>1414</v>
      </c>
      <c r="E442" s="681"/>
      <c r="F442" s="681"/>
      <c r="G442" s="681"/>
      <c r="H442" s="681"/>
      <c r="I442" s="508">
        <v>183</v>
      </c>
      <c r="J442" s="682">
        <v>0</v>
      </c>
      <c r="K442" s="682"/>
      <c r="L442" s="682">
        <v>0</v>
      </c>
      <c r="M442" s="682"/>
      <c r="N442" s="682">
        <v>183</v>
      </c>
      <c r="O442" s="682"/>
      <c r="P442" s="445"/>
      <c r="Q442" s="445"/>
      <c r="R442" s="445"/>
    </row>
    <row r="443" spans="1:18" hidden="1" outlineLevel="1">
      <c r="A443" s="505"/>
      <c r="B443" s="506">
        <v>1287</v>
      </c>
      <c r="C443" s="507" t="s">
        <v>1630</v>
      </c>
      <c r="D443" s="681" t="s">
        <v>1202</v>
      </c>
      <c r="E443" s="681"/>
      <c r="F443" s="681"/>
      <c r="G443" s="681"/>
      <c r="H443" s="681"/>
      <c r="I443" s="508">
        <v>231.8</v>
      </c>
      <c r="J443" s="682">
        <v>0</v>
      </c>
      <c r="K443" s="682"/>
      <c r="L443" s="682">
        <v>0</v>
      </c>
      <c r="M443" s="682"/>
      <c r="N443" s="682">
        <v>231.8</v>
      </c>
      <c r="O443" s="682"/>
      <c r="P443" s="445"/>
      <c r="Q443" s="445"/>
      <c r="R443" s="445"/>
    </row>
    <row r="444" spans="1:18" hidden="1" outlineLevel="1">
      <c r="A444" s="505"/>
      <c r="B444" s="506">
        <v>1288</v>
      </c>
      <c r="C444" s="507" t="s">
        <v>1631</v>
      </c>
      <c r="D444" s="681" t="s">
        <v>1632</v>
      </c>
      <c r="E444" s="681"/>
      <c r="F444" s="681"/>
      <c r="G444" s="681"/>
      <c r="H444" s="681"/>
      <c r="I444" s="508">
        <v>522.16</v>
      </c>
      <c r="J444" s="682">
        <v>0</v>
      </c>
      <c r="K444" s="682"/>
      <c r="L444" s="682">
        <v>0</v>
      </c>
      <c r="M444" s="682"/>
      <c r="N444" s="682">
        <v>522.16</v>
      </c>
      <c r="O444" s="682"/>
      <c r="P444" s="445"/>
      <c r="Q444" s="445"/>
      <c r="R444" s="445"/>
    </row>
    <row r="445" spans="1:18" hidden="1" outlineLevel="1">
      <c r="A445" s="505"/>
      <c r="B445" s="506">
        <v>1289</v>
      </c>
      <c r="C445" s="507" t="s">
        <v>1633</v>
      </c>
      <c r="D445" s="681" t="s">
        <v>1632</v>
      </c>
      <c r="E445" s="681"/>
      <c r="F445" s="681"/>
      <c r="G445" s="681"/>
      <c r="H445" s="681"/>
      <c r="I445" s="508">
        <v>522.16</v>
      </c>
      <c r="J445" s="682">
        <v>0</v>
      </c>
      <c r="K445" s="682"/>
      <c r="L445" s="682">
        <v>0</v>
      </c>
      <c r="M445" s="682"/>
      <c r="N445" s="682">
        <v>522.16</v>
      </c>
      <c r="O445" s="682"/>
      <c r="P445" s="445"/>
      <c r="Q445" s="445"/>
      <c r="R445" s="445"/>
    </row>
    <row r="446" spans="1:18" hidden="1" outlineLevel="1">
      <c r="A446" s="505"/>
      <c r="B446" s="506">
        <v>1290</v>
      </c>
      <c r="C446" s="507" t="s">
        <v>1634</v>
      </c>
      <c r="D446" s="681" t="s">
        <v>1195</v>
      </c>
      <c r="E446" s="681"/>
      <c r="F446" s="681"/>
      <c r="G446" s="681"/>
      <c r="H446" s="681"/>
      <c r="I446" s="508">
        <v>151.52000000000001</v>
      </c>
      <c r="J446" s="682">
        <v>0</v>
      </c>
      <c r="K446" s="682"/>
      <c r="L446" s="682">
        <v>0</v>
      </c>
      <c r="M446" s="682"/>
      <c r="N446" s="682">
        <v>151.52000000000001</v>
      </c>
      <c r="O446" s="682"/>
      <c r="P446" s="445"/>
      <c r="Q446" s="445"/>
      <c r="R446" s="445"/>
    </row>
    <row r="447" spans="1:18" hidden="1" outlineLevel="1">
      <c r="A447" s="505"/>
      <c r="B447" s="506">
        <v>1291</v>
      </c>
      <c r="C447" s="507" t="s">
        <v>1635</v>
      </c>
      <c r="D447" s="681" t="s">
        <v>1636</v>
      </c>
      <c r="E447" s="681"/>
      <c r="F447" s="681"/>
      <c r="G447" s="681"/>
      <c r="H447" s="681"/>
      <c r="I447" s="508">
        <v>151.52000000000001</v>
      </c>
      <c r="J447" s="682">
        <v>0</v>
      </c>
      <c r="K447" s="682"/>
      <c r="L447" s="682">
        <v>0</v>
      </c>
      <c r="M447" s="682"/>
      <c r="N447" s="682">
        <v>151.52000000000001</v>
      </c>
      <c r="O447" s="682"/>
      <c r="P447" s="445"/>
      <c r="Q447" s="445"/>
      <c r="R447" s="445"/>
    </row>
    <row r="448" spans="1:18" hidden="1" outlineLevel="1">
      <c r="A448" s="505"/>
      <c r="B448" s="506">
        <v>1292</v>
      </c>
      <c r="C448" s="507" t="s">
        <v>1637</v>
      </c>
      <c r="D448" s="681" t="s">
        <v>1195</v>
      </c>
      <c r="E448" s="681"/>
      <c r="F448" s="681"/>
      <c r="G448" s="681"/>
      <c r="H448" s="681"/>
      <c r="I448" s="508">
        <v>151.52000000000001</v>
      </c>
      <c r="J448" s="682">
        <v>0</v>
      </c>
      <c r="K448" s="682"/>
      <c r="L448" s="682">
        <v>0</v>
      </c>
      <c r="M448" s="682"/>
      <c r="N448" s="682">
        <v>151.52000000000001</v>
      </c>
      <c r="O448" s="682"/>
      <c r="P448" s="445"/>
      <c r="Q448" s="445"/>
      <c r="R448" s="445"/>
    </row>
    <row r="449" spans="1:18" hidden="1" outlineLevel="1">
      <c r="A449" s="505"/>
      <c r="B449" s="506">
        <v>1293</v>
      </c>
      <c r="C449" s="507" t="s">
        <v>1638</v>
      </c>
      <c r="D449" s="681" t="s">
        <v>1195</v>
      </c>
      <c r="E449" s="681"/>
      <c r="F449" s="681"/>
      <c r="G449" s="681"/>
      <c r="H449" s="681"/>
      <c r="I449" s="508">
        <v>151.52000000000001</v>
      </c>
      <c r="J449" s="682">
        <v>0</v>
      </c>
      <c r="K449" s="682"/>
      <c r="L449" s="682">
        <v>0</v>
      </c>
      <c r="M449" s="682"/>
      <c r="N449" s="682">
        <v>151.52000000000001</v>
      </c>
      <c r="O449" s="682"/>
      <c r="P449" s="445"/>
      <c r="Q449" s="445"/>
      <c r="R449" s="445"/>
    </row>
    <row r="450" spans="1:18" hidden="1" outlineLevel="1">
      <c r="A450" s="505"/>
      <c r="B450" s="506">
        <v>1294</v>
      </c>
      <c r="C450" s="507" t="s">
        <v>1639</v>
      </c>
      <c r="D450" s="681" t="s">
        <v>1195</v>
      </c>
      <c r="E450" s="681"/>
      <c r="F450" s="681"/>
      <c r="G450" s="681"/>
      <c r="H450" s="681"/>
      <c r="I450" s="508">
        <v>151.52000000000001</v>
      </c>
      <c r="J450" s="682">
        <v>0</v>
      </c>
      <c r="K450" s="682"/>
      <c r="L450" s="682">
        <v>0</v>
      </c>
      <c r="M450" s="682"/>
      <c r="N450" s="682">
        <v>151.52000000000001</v>
      </c>
      <c r="O450" s="682"/>
      <c r="P450" s="445"/>
      <c r="Q450" s="445"/>
      <c r="R450" s="445"/>
    </row>
    <row r="451" spans="1:18" hidden="1" outlineLevel="1">
      <c r="A451" s="505"/>
      <c r="B451" s="506">
        <v>1295</v>
      </c>
      <c r="C451" s="507" t="s">
        <v>1640</v>
      </c>
      <c r="D451" s="681" t="s">
        <v>1195</v>
      </c>
      <c r="E451" s="681"/>
      <c r="F451" s="681"/>
      <c r="G451" s="681"/>
      <c r="H451" s="681"/>
      <c r="I451" s="508">
        <v>151.52000000000001</v>
      </c>
      <c r="J451" s="682">
        <v>0</v>
      </c>
      <c r="K451" s="682"/>
      <c r="L451" s="682">
        <v>0</v>
      </c>
      <c r="M451" s="682"/>
      <c r="N451" s="682">
        <v>151.52000000000001</v>
      </c>
      <c r="O451" s="682"/>
      <c r="P451" s="445"/>
      <c r="Q451" s="445"/>
      <c r="R451" s="445"/>
    </row>
    <row r="452" spans="1:18" hidden="1" outlineLevel="1">
      <c r="A452" s="505"/>
      <c r="B452" s="506">
        <v>1296</v>
      </c>
      <c r="C452" s="507" t="s">
        <v>1641</v>
      </c>
      <c r="D452" s="681" t="s">
        <v>1195</v>
      </c>
      <c r="E452" s="681"/>
      <c r="F452" s="681"/>
      <c r="G452" s="681"/>
      <c r="H452" s="681"/>
      <c r="I452" s="508">
        <v>151.52000000000001</v>
      </c>
      <c r="J452" s="682">
        <v>0</v>
      </c>
      <c r="K452" s="682"/>
      <c r="L452" s="682">
        <v>0</v>
      </c>
      <c r="M452" s="682"/>
      <c r="N452" s="682">
        <v>151.52000000000001</v>
      </c>
      <c r="O452" s="682"/>
      <c r="P452" s="445"/>
      <c r="Q452" s="445"/>
      <c r="R452" s="445"/>
    </row>
    <row r="453" spans="1:18" hidden="1" outlineLevel="1">
      <c r="A453" s="505"/>
      <c r="B453" s="506">
        <v>1297</v>
      </c>
      <c r="C453" s="507" t="s">
        <v>1642</v>
      </c>
      <c r="D453" s="681" t="s">
        <v>1310</v>
      </c>
      <c r="E453" s="681"/>
      <c r="F453" s="681"/>
      <c r="G453" s="681"/>
      <c r="H453" s="681"/>
      <c r="I453" s="508">
        <v>274.5</v>
      </c>
      <c r="J453" s="682">
        <v>0</v>
      </c>
      <c r="K453" s="682"/>
      <c r="L453" s="682">
        <v>0</v>
      </c>
      <c r="M453" s="682"/>
      <c r="N453" s="682">
        <v>274.5</v>
      </c>
      <c r="O453" s="682"/>
      <c r="P453" s="445"/>
      <c r="Q453" s="445"/>
      <c r="R453" s="445"/>
    </row>
    <row r="454" spans="1:18" hidden="1" outlineLevel="1">
      <c r="A454" s="505"/>
      <c r="B454" s="506">
        <v>1298</v>
      </c>
      <c r="C454" s="507" t="s">
        <v>1643</v>
      </c>
      <c r="D454" s="681" t="s">
        <v>1644</v>
      </c>
      <c r="E454" s="681"/>
      <c r="F454" s="681"/>
      <c r="G454" s="681"/>
      <c r="H454" s="681"/>
      <c r="I454" s="508">
        <v>624.64</v>
      </c>
      <c r="J454" s="682">
        <v>0</v>
      </c>
      <c r="K454" s="682"/>
      <c r="L454" s="682">
        <v>0</v>
      </c>
      <c r="M454" s="682"/>
      <c r="N454" s="682">
        <v>624.64</v>
      </c>
      <c r="O454" s="682"/>
      <c r="P454" s="445"/>
      <c r="Q454" s="445"/>
      <c r="R454" s="445"/>
    </row>
    <row r="455" spans="1:18" hidden="1" outlineLevel="1">
      <c r="A455" s="505"/>
      <c r="B455" s="506">
        <v>1299</v>
      </c>
      <c r="C455" s="507" t="s">
        <v>1645</v>
      </c>
      <c r="D455" s="681" t="s">
        <v>1172</v>
      </c>
      <c r="E455" s="681"/>
      <c r="F455" s="681"/>
      <c r="G455" s="681"/>
      <c r="H455" s="681"/>
      <c r="I455" s="508">
        <v>280.60000000000002</v>
      </c>
      <c r="J455" s="682">
        <v>0</v>
      </c>
      <c r="K455" s="682"/>
      <c r="L455" s="682">
        <v>0</v>
      </c>
      <c r="M455" s="682"/>
      <c r="N455" s="682">
        <v>280.60000000000002</v>
      </c>
      <c r="O455" s="682"/>
      <c r="P455" s="445"/>
      <c r="Q455" s="445"/>
      <c r="R455" s="445"/>
    </row>
    <row r="456" spans="1:18" hidden="1" outlineLevel="1">
      <c r="A456" s="505"/>
      <c r="B456" s="506">
        <v>1300</v>
      </c>
      <c r="C456" s="507" t="s">
        <v>1646</v>
      </c>
      <c r="D456" s="681" t="s">
        <v>1647</v>
      </c>
      <c r="E456" s="681"/>
      <c r="F456" s="681"/>
      <c r="G456" s="681"/>
      <c r="H456" s="681"/>
      <c r="I456" s="508">
        <v>99.99</v>
      </c>
      <c r="J456" s="682">
        <v>0</v>
      </c>
      <c r="K456" s="682"/>
      <c r="L456" s="682">
        <v>0</v>
      </c>
      <c r="M456" s="682"/>
      <c r="N456" s="682">
        <v>99.99</v>
      </c>
      <c r="O456" s="682"/>
      <c r="P456" s="445"/>
      <c r="Q456" s="445"/>
      <c r="R456" s="445"/>
    </row>
    <row r="457" spans="1:18" hidden="1" outlineLevel="1">
      <c r="A457" s="505"/>
      <c r="B457" s="506">
        <v>1302</v>
      </c>
      <c r="C457" s="507" t="s">
        <v>1648</v>
      </c>
      <c r="D457" s="681" t="s">
        <v>1178</v>
      </c>
      <c r="E457" s="681"/>
      <c r="F457" s="681"/>
      <c r="G457" s="681"/>
      <c r="H457" s="681"/>
      <c r="I457" s="508">
        <v>270</v>
      </c>
      <c r="J457" s="682">
        <v>0</v>
      </c>
      <c r="K457" s="682"/>
      <c r="L457" s="682">
        <v>0</v>
      </c>
      <c r="M457" s="682"/>
      <c r="N457" s="682">
        <v>270</v>
      </c>
      <c r="O457" s="682"/>
      <c r="P457" s="445"/>
      <c r="Q457" s="445"/>
      <c r="R457" s="445"/>
    </row>
    <row r="458" spans="1:18" hidden="1" outlineLevel="1">
      <c r="A458" s="505"/>
      <c r="B458" s="506">
        <v>1303</v>
      </c>
      <c r="C458" s="507" t="s">
        <v>1649</v>
      </c>
      <c r="D458" s="681" t="s">
        <v>1650</v>
      </c>
      <c r="E458" s="681"/>
      <c r="F458" s="681"/>
      <c r="G458" s="681"/>
      <c r="H458" s="681"/>
      <c r="I458" s="508">
        <v>270</v>
      </c>
      <c r="J458" s="682">
        <v>0</v>
      </c>
      <c r="K458" s="682"/>
      <c r="L458" s="682">
        <v>0</v>
      </c>
      <c r="M458" s="682"/>
      <c r="N458" s="682">
        <v>270</v>
      </c>
      <c r="O458" s="682"/>
      <c r="P458" s="445"/>
      <c r="Q458" s="445"/>
      <c r="R458" s="445"/>
    </row>
    <row r="459" spans="1:18" hidden="1" outlineLevel="1">
      <c r="A459" s="505"/>
      <c r="B459" s="506">
        <v>1304</v>
      </c>
      <c r="C459" s="507" t="s">
        <v>1651</v>
      </c>
      <c r="D459" s="681" t="s">
        <v>1310</v>
      </c>
      <c r="E459" s="681"/>
      <c r="F459" s="681"/>
      <c r="G459" s="681"/>
      <c r="H459" s="681"/>
      <c r="I459" s="508">
        <v>274.5</v>
      </c>
      <c r="J459" s="682">
        <v>0</v>
      </c>
      <c r="K459" s="682"/>
      <c r="L459" s="682">
        <v>0</v>
      </c>
      <c r="M459" s="682"/>
      <c r="N459" s="682">
        <v>274.5</v>
      </c>
      <c r="O459" s="682"/>
      <c r="P459" s="445"/>
      <c r="Q459" s="445"/>
      <c r="R459" s="445"/>
    </row>
    <row r="460" spans="1:18" hidden="1" outlineLevel="1">
      <c r="A460" s="505"/>
      <c r="B460" s="506">
        <v>1305</v>
      </c>
      <c r="C460" s="507" t="s">
        <v>1652</v>
      </c>
      <c r="D460" s="681" t="s">
        <v>1185</v>
      </c>
      <c r="E460" s="681"/>
      <c r="F460" s="681"/>
      <c r="G460" s="681"/>
      <c r="H460" s="681"/>
      <c r="I460" s="508">
        <v>340.38</v>
      </c>
      <c r="J460" s="682">
        <v>0</v>
      </c>
      <c r="K460" s="682"/>
      <c r="L460" s="682">
        <v>0</v>
      </c>
      <c r="M460" s="682"/>
      <c r="N460" s="682">
        <v>340.38</v>
      </c>
      <c r="O460" s="682"/>
      <c r="P460" s="445"/>
      <c r="Q460" s="445"/>
      <c r="R460" s="445"/>
    </row>
    <row r="461" spans="1:18" hidden="1" outlineLevel="1">
      <c r="A461" s="505"/>
      <c r="B461" s="506">
        <v>1306</v>
      </c>
      <c r="C461" s="507" t="s">
        <v>1653</v>
      </c>
      <c r="D461" s="681" t="s">
        <v>1185</v>
      </c>
      <c r="E461" s="681"/>
      <c r="F461" s="681"/>
      <c r="G461" s="681"/>
      <c r="H461" s="681"/>
      <c r="I461" s="508">
        <v>340.38</v>
      </c>
      <c r="J461" s="682">
        <v>0</v>
      </c>
      <c r="K461" s="682"/>
      <c r="L461" s="682">
        <v>0</v>
      </c>
      <c r="M461" s="682"/>
      <c r="N461" s="682">
        <v>340.38</v>
      </c>
      <c r="O461" s="682"/>
      <c r="P461" s="445"/>
      <c r="Q461" s="445"/>
      <c r="R461" s="445"/>
    </row>
    <row r="462" spans="1:18" hidden="1" outlineLevel="1">
      <c r="A462" s="505"/>
      <c r="B462" s="506">
        <v>1307</v>
      </c>
      <c r="C462" s="507" t="s">
        <v>1654</v>
      </c>
      <c r="D462" s="681" t="s">
        <v>1373</v>
      </c>
      <c r="E462" s="681"/>
      <c r="F462" s="681"/>
      <c r="G462" s="681"/>
      <c r="H462" s="681"/>
      <c r="I462" s="508">
        <v>340.38</v>
      </c>
      <c r="J462" s="682">
        <v>0</v>
      </c>
      <c r="K462" s="682"/>
      <c r="L462" s="682">
        <v>0</v>
      </c>
      <c r="M462" s="682"/>
      <c r="N462" s="682">
        <v>340.38</v>
      </c>
      <c r="O462" s="682"/>
      <c r="P462" s="445"/>
      <c r="Q462" s="445"/>
      <c r="R462" s="445"/>
    </row>
    <row r="463" spans="1:18" hidden="1" outlineLevel="1">
      <c r="A463" s="505"/>
      <c r="B463" s="506">
        <v>1308</v>
      </c>
      <c r="C463" s="507" t="s">
        <v>1655</v>
      </c>
      <c r="D463" s="681" t="s">
        <v>1195</v>
      </c>
      <c r="E463" s="681"/>
      <c r="F463" s="681"/>
      <c r="G463" s="681"/>
      <c r="H463" s="681"/>
      <c r="I463" s="508">
        <v>134.19999999999999</v>
      </c>
      <c r="J463" s="682">
        <v>0</v>
      </c>
      <c r="K463" s="682"/>
      <c r="L463" s="682">
        <v>0</v>
      </c>
      <c r="M463" s="682"/>
      <c r="N463" s="682">
        <v>134.19999999999999</v>
      </c>
      <c r="O463" s="682"/>
      <c r="P463" s="445"/>
      <c r="Q463" s="445"/>
      <c r="R463" s="445"/>
    </row>
    <row r="464" spans="1:18" hidden="1" outlineLevel="1">
      <c r="A464" s="505"/>
      <c r="B464" s="506">
        <v>1309</v>
      </c>
      <c r="C464" s="507" t="s">
        <v>1656</v>
      </c>
      <c r="D464" s="681" t="s">
        <v>1657</v>
      </c>
      <c r="E464" s="681"/>
      <c r="F464" s="681"/>
      <c r="G464" s="681"/>
      <c r="H464" s="681"/>
      <c r="I464" s="508">
        <v>177.14</v>
      </c>
      <c r="J464" s="682">
        <v>0</v>
      </c>
      <c r="K464" s="682"/>
      <c r="L464" s="682">
        <v>0</v>
      </c>
      <c r="M464" s="682"/>
      <c r="N464" s="682">
        <v>177.14</v>
      </c>
      <c r="O464" s="682"/>
      <c r="P464" s="445"/>
      <c r="Q464" s="445"/>
      <c r="R464" s="445"/>
    </row>
    <row r="465" spans="1:18" hidden="1" outlineLevel="1">
      <c r="A465" s="505"/>
      <c r="B465" s="506">
        <v>1314</v>
      </c>
      <c r="C465" s="507" t="s">
        <v>1658</v>
      </c>
      <c r="D465" s="681" t="s">
        <v>1310</v>
      </c>
      <c r="E465" s="681"/>
      <c r="F465" s="681"/>
      <c r="G465" s="681"/>
      <c r="H465" s="681"/>
      <c r="I465" s="508">
        <v>274.5</v>
      </c>
      <c r="J465" s="682">
        <v>0</v>
      </c>
      <c r="K465" s="682"/>
      <c r="L465" s="682">
        <v>0</v>
      </c>
      <c r="M465" s="682"/>
      <c r="N465" s="682">
        <v>274.5</v>
      </c>
      <c r="O465" s="682"/>
      <c r="P465" s="445"/>
      <c r="Q465" s="445"/>
      <c r="R465" s="445"/>
    </row>
    <row r="466" spans="1:18" hidden="1" outlineLevel="1">
      <c r="A466" s="505"/>
      <c r="B466" s="506">
        <v>1315</v>
      </c>
      <c r="C466" s="507" t="s">
        <v>1659</v>
      </c>
      <c r="D466" s="681" t="s">
        <v>1195</v>
      </c>
      <c r="E466" s="681"/>
      <c r="F466" s="681"/>
      <c r="G466" s="681"/>
      <c r="H466" s="681"/>
      <c r="I466" s="508">
        <v>134.19999999999999</v>
      </c>
      <c r="J466" s="682">
        <v>0</v>
      </c>
      <c r="K466" s="682"/>
      <c r="L466" s="682">
        <v>0</v>
      </c>
      <c r="M466" s="682"/>
      <c r="N466" s="682">
        <v>134.19999999999999</v>
      </c>
      <c r="O466" s="682"/>
      <c r="P466" s="445"/>
      <c r="Q466" s="445"/>
      <c r="R466" s="445"/>
    </row>
    <row r="467" spans="1:18" hidden="1" outlineLevel="1">
      <c r="A467" s="505"/>
      <c r="B467" s="506">
        <v>1316</v>
      </c>
      <c r="C467" s="507" t="s">
        <v>1660</v>
      </c>
      <c r="D467" s="681" t="s">
        <v>1195</v>
      </c>
      <c r="E467" s="681"/>
      <c r="F467" s="681"/>
      <c r="G467" s="681"/>
      <c r="H467" s="681"/>
      <c r="I467" s="508">
        <v>134.19999999999999</v>
      </c>
      <c r="J467" s="682">
        <v>0</v>
      </c>
      <c r="K467" s="682"/>
      <c r="L467" s="682">
        <v>0</v>
      </c>
      <c r="M467" s="682"/>
      <c r="N467" s="682">
        <v>134.19999999999999</v>
      </c>
      <c r="O467" s="682"/>
      <c r="P467" s="445"/>
      <c r="Q467" s="445"/>
      <c r="R467" s="445"/>
    </row>
    <row r="468" spans="1:18" hidden="1" outlineLevel="1">
      <c r="A468" s="505"/>
      <c r="B468" s="506">
        <v>1317</v>
      </c>
      <c r="C468" s="507" t="s">
        <v>1661</v>
      </c>
      <c r="D468" s="681" t="s">
        <v>1195</v>
      </c>
      <c r="E468" s="681"/>
      <c r="F468" s="681"/>
      <c r="G468" s="681"/>
      <c r="H468" s="681"/>
      <c r="I468" s="508">
        <v>134.19999999999999</v>
      </c>
      <c r="J468" s="682">
        <v>0</v>
      </c>
      <c r="K468" s="682"/>
      <c r="L468" s="682">
        <v>0</v>
      </c>
      <c r="M468" s="682"/>
      <c r="N468" s="682">
        <v>134.19999999999999</v>
      </c>
      <c r="O468" s="682"/>
      <c r="P468" s="445"/>
      <c r="Q468" s="445"/>
      <c r="R468" s="445"/>
    </row>
    <row r="469" spans="1:18" hidden="1" outlineLevel="1">
      <c r="A469" s="505"/>
      <c r="B469" s="506">
        <v>1318</v>
      </c>
      <c r="C469" s="507" t="s">
        <v>1662</v>
      </c>
      <c r="D469" s="681" t="s">
        <v>1195</v>
      </c>
      <c r="E469" s="681"/>
      <c r="F469" s="681"/>
      <c r="G469" s="681"/>
      <c r="H469" s="681"/>
      <c r="I469" s="508">
        <v>134.19999999999999</v>
      </c>
      <c r="J469" s="682">
        <v>0</v>
      </c>
      <c r="K469" s="682"/>
      <c r="L469" s="682">
        <v>0</v>
      </c>
      <c r="M469" s="682"/>
      <c r="N469" s="682">
        <v>134.19999999999999</v>
      </c>
      <c r="O469" s="682"/>
      <c r="P469" s="445"/>
      <c r="Q469" s="445"/>
      <c r="R469" s="445"/>
    </row>
    <row r="470" spans="1:18" hidden="1" outlineLevel="1">
      <c r="A470" s="505"/>
      <c r="B470" s="506">
        <v>1319</v>
      </c>
      <c r="C470" s="507" t="s">
        <v>1663</v>
      </c>
      <c r="D470" s="681" t="s">
        <v>1195</v>
      </c>
      <c r="E470" s="681"/>
      <c r="F470" s="681"/>
      <c r="G470" s="681"/>
      <c r="H470" s="681"/>
      <c r="I470" s="508">
        <v>134.19999999999999</v>
      </c>
      <c r="J470" s="682">
        <v>0</v>
      </c>
      <c r="K470" s="682"/>
      <c r="L470" s="682">
        <v>0</v>
      </c>
      <c r="M470" s="682"/>
      <c r="N470" s="682">
        <v>134.19999999999999</v>
      </c>
      <c r="O470" s="682"/>
      <c r="P470" s="445"/>
      <c r="Q470" s="445"/>
      <c r="R470" s="445"/>
    </row>
    <row r="471" spans="1:18" hidden="1" outlineLevel="1">
      <c r="A471" s="505"/>
      <c r="B471" s="506">
        <v>1320</v>
      </c>
      <c r="C471" s="507" t="s">
        <v>1664</v>
      </c>
      <c r="D471" s="681" t="s">
        <v>1414</v>
      </c>
      <c r="E471" s="681"/>
      <c r="F471" s="681"/>
      <c r="G471" s="681"/>
      <c r="H471" s="681"/>
      <c r="I471" s="508">
        <v>201.3</v>
      </c>
      <c r="J471" s="682">
        <v>0</v>
      </c>
      <c r="K471" s="682"/>
      <c r="L471" s="682">
        <v>0</v>
      </c>
      <c r="M471" s="682"/>
      <c r="N471" s="682">
        <v>201.3</v>
      </c>
      <c r="O471" s="682"/>
      <c r="P471" s="445"/>
      <c r="Q471" s="445"/>
      <c r="R471" s="445"/>
    </row>
    <row r="472" spans="1:18" hidden="1" outlineLevel="1">
      <c r="A472" s="505"/>
      <c r="B472" s="506">
        <v>1321</v>
      </c>
      <c r="C472" s="507" t="s">
        <v>1665</v>
      </c>
      <c r="D472" s="681" t="s">
        <v>1414</v>
      </c>
      <c r="E472" s="681"/>
      <c r="F472" s="681"/>
      <c r="G472" s="681"/>
      <c r="H472" s="681"/>
      <c r="I472" s="508">
        <v>201.3</v>
      </c>
      <c r="J472" s="682">
        <v>0</v>
      </c>
      <c r="K472" s="682"/>
      <c r="L472" s="682">
        <v>0</v>
      </c>
      <c r="M472" s="682"/>
      <c r="N472" s="682">
        <v>201.3</v>
      </c>
      <c r="O472" s="682"/>
      <c r="P472" s="445"/>
      <c r="Q472" s="445"/>
      <c r="R472" s="445"/>
    </row>
    <row r="473" spans="1:18" hidden="1" outlineLevel="1">
      <c r="A473" s="505"/>
      <c r="B473" s="506">
        <v>1322</v>
      </c>
      <c r="C473" s="507" t="s">
        <v>1666</v>
      </c>
      <c r="D473" s="681" t="s">
        <v>1172</v>
      </c>
      <c r="E473" s="681"/>
      <c r="F473" s="681"/>
      <c r="G473" s="681"/>
      <c r="H473" s="681"/>
      <c r="I473" s="508">
        <v>280</v>
      </c>
      <c r="J473" s="682">
        <v>0</v>
      </c>
      <c r="K473" s="682"/>
      <c r="L473" s="682">
        <v>0</v>
      </c>
      <c r="M473" s="682"/>
      <c r="N473" s="682">
        <v>280</v>
      </c>
      <c r="O473" s="682"/>
      <c r="P473" s="445"/>
      <c r="Q473" s="445"/>
      <c r="R473" s="445"/>
    </row>
    <row r="474" spans="1:18" hidden="1" outlineLevel="1">
      <c r="A474" s="505"/>
      <c r="B474" s="506">
        <v>1323</v>
      </c>
      <c r="C474" s="507" t="s">
        <v>1667</v>
      </c>
      <c r="D474" s="681" t="s">
        <v>1209</v>
      </c>
      <c r="E474" s="681"/>
      <c r="F474" s="681"/>
      <c r="G474" s="681"/>
      <c r="H474" s="681"/>
      <c r="I474" s="508">
        <v>762.5</v>
      </c>
      <c r="J474" s="682">
        <v>0</v>
      </c>
      <c r="K474" s="682"/>
      <c r="L474" s="682">
        <v>0</v>
      </c>
      <c r="M474" s="682"/>
      <c r="N474" s="682">
        <v>762.5</v>
      </c>
      <c r="O474" s="682"/>
      <c r="P474" s="445"/>
      <c r="Q474" s="445"/>
      <c r="R474" s="445"/>
    </row>
    <row r="475" spans="1:18" hidden="1" outlineLevel="1">
      <c r="A475" s="505"/>
      <c r="B475" s="506">
        <v>1325</v>
      </c>
      <c r="C475" s="507" t="s">
        <v>1668</v>
      </c>
      <c r="D475" s="681" t="s">
        <v>1669</v>
      </c>
      <c r="E475" s="681"/>
      <c r="F475" s="681"/>
      <c r="G475" s="681"/>
      <c r="H475" s="681"/>
      <c r="I475" s="508">
        <v>129</v>
      </c>
      <c r="J475" s="682">
        <v>0</v>
      </c>
      <c r="K475" s="682"/>
      <c r="L475" s="682">
        <v>0</v>
      </c>
      <c r="M475" s="682"/>
      <c r="N475" s="682">
        <v>129</v>
      </c>
      <c r="O475" s="682"/>
      <c r="P475" s="445"/>
      <c r="Q475" s="445"/>
      <c r="R475" s="445"/>
    </row>
    <row r="476" spans="1:18" hidden="1" outlineLevel="1">
      <c r="A476" s="505"/>
      <c r="B476" s="506">
        <v>1326</v>
      </c>
      <c r="C476" s="507" t="s">
        <v>1670</v>
      </c>
      <c r="D476" s="681" t="s">
        <v>1671</v>
      </c>
      <c r="E476" s="681"/>
      <c r="F476" s="681"/>
      <c r="G476" s="681"/>
      <c r="H476" s="681"/>
      <c r="I476" s="508">
        <v>1089</v>
      </c>
      <c r="J476" s="682">
        <v>0</v>
      </c>
      <c r="K476" s="682"/>
      <c r="L476" s="682">
        <v>0</v>
      </c>
      <c r="M476" s="682"/>
      <c r="N476" s="682">
        <v>1089</v>
      </c>
      <c r="O476" s="682"/>
      <c r="P476" s="445"/>
      <c r="Q476" s="445"/>
      <c r="R476" s="445"/>
    </row>
    <row r="477" spans="1:18" hidden="1" outlineLevel="1">
      <c r="A477" s="505"/>
      <c r="B477" s="506">
        <v>1329</v>
      </c>
      <c r="C477" s="507" t="s">
        <v>1672</v>
      </c>
      <c r="D477" s="681" t="s">
        <v>1673</v>
      </c>
      <c r="E477" s="681"/>
      <c r="F477" s="681"/>
      <c r="G477" s="681"/>
      <c r="H477" s="681"/>
      <c r="I477" s="508">
        <v>175</v>
      </c>
      <c r="J477" s="682">
        <v>0</v>
      </c>
      <c r="K477" s="682"/>
      <c r="L477" s="682">
        <v>0</v>
      </c>
      <c r="M477" s="682"/>
      <c r="N477" s="682">
        <v>175</v>
      </c>
      <c r="O477" s="682"/>
      <c r="P477" s="445"/>
      <c r="Q477" s="445"/>
      <c r="R477" s="445"/>
    </row>
    <row r="478" spans="1:18" hidden="1" outlineLevel="1">
      <c r="A478" s="505"/>
      <c r="B478" s="506">
        <v>1330</v>
      </c>
      <c r="C478" s="507" t="s">
        <v>1674</v>
      </c>
      <c r="D478" s="681" t="s">
        <v>1673</v>
      </c>
      <c r="E478" s="681"/>
      <c r="F478" s="681"/>
      <c r="G478" s="681"/>
      <c r="H478" s="681"/>
      <c r="I478" s="508">
        <v>175</v>
      </c>
      <c r="J478" s="682">
        <v>0</v>
      </c>
      <c r="K478" s="682"/>
      <c r="L478" s="682">
        <v>0</v>
      </c>
      <c r="M478" s="682"/>
      <c r="N478" s="682">
        <v>175</v>
      </c>
      <c r="O478" s="682"/>
      <c r="P478" s="445"/>
      <c r="Q478" s="445"/>
      <c r="R478" s="445"/>
    </row>
    <row r="479" spans="1:18" hidden="1" outlineLevel="1">
      <c r="A479" s="505"/>
      <c r="B479" s="506">
        <v>1331</v>
      </c>
      <c r="C479" s="507" t="s">
        <v>1675</v>
      </c>
      <c r="D479" s="681" t="s">
        <v>1673</v>
      </c>
      <c r="E479" s="681"/>
      <c r="F479" s="681"/>
      <c r="G479" s="681"/>
      <c r="H479" s="681"/>
      <c r="I479" s="508">
        <v>175</v>
      </c>
      <c r="J479" s="682">
        <v>0</v>
      </c>
      <c r="K479" s="682"/>
      <c r="L479" s="682">
        <v>0</v>
      </c>
      <c r="M479" s="682"/>
      <c r="N479" s="682">
        <v>175</v>
      </c>
      <c r="O479" s="682"/>
      <c r="P479" s="445"/>
      <c r="Q479" s="445"/>
      <c r="R479" s="445"/>
    </row>
    <row r="480" spans="1:18" hidden="1" outlineLevel="1">
      <c r="A480" s="505"/>
      <c r="B480" s="506">
        <v>1333</v>
      </c>
      <c r="C480" s="507" t="s">
        <v>1676</v>
      </c>
      <c r="D480" s="681" t="s">
        <v>1677</v>
      </c>
      <c r="E480" s="681"/>
      <c r="F480" s="681"/>
      <c r="G480" s="681"/>
      <c r="H480" s="681"/>
      <c r="I480" s="508">
        <v>1199</v>
      </c>
      <c r="J480" s="682">
        <v>0</v>
      </c>
      <c r="K480" s="682"/>
      <c r="L480" s="682">
        <v>0</v>
      </c>
      <c r="M480" s="682"/>
      <c r="N480" s="682">
        <v>1199</v>
      </c>
      <c r="O480" s="682"/>
      <c r="P480" s="445"/>
      <c r="Q480" s="445"/>
      <c r="R480" s="445"/>
    </row>
    <row r="481" spans="1:18" hidden="1" outlineLevel="1">
      <c r="A481" s="505"/>
      <c r="B481" s="506">
        <v>1334</v>
      </c>
      <c r="C481" s="507" t="s">
        <v>1678</v>
      </c>
      <c r="D481" s="681" t="s">
        <v>1679</v>
      </c>
      <c r="E481" s="681"/>
      <c r="F481" s="681"/>
      <c r="G481" s="681"/>
      <c r="H481" s="681"/>
      <c r="I481" s="508">
        <v>990.01</v>
      </c>
      <c r="J481" s="682">
        <v>0</v>
      </c>
      <c r="K481" s="682"/>
      <c r="L481" s="682">
        <v>0</v>
      </c>
      <c r="M481" s="682"/>
      <c r="N481" s="682">
        <v>990.01</v>
      </c>
      <c r="O481" s="682"/>
      <c r="P481" s="445"/>
      <c r="Q481" s="445"/>
      <c r="R481" s="445"/>
    </row>
    <row r="482" spans="1:18" hidden="1" outlineLevel="1">
      <c r="A482" s="505"/>
      <c r="B482" s="506">
        <v>1336</v>
      </c>
      <c r="C482" s="507" t="s">
        <v>1680</v>
      </c>
      <c r="D482" s="681" t="s">
        <v>1681</v>
      </c>
      <c r="E482" s="681"/>
      <c r="F482" s="681"/>
      <c r="G482" s="681"/>
      <c r="H482" s="681"/>
      <c r="I482" s="508">
        <v>990.01</v>
      </c>
      <c r="J482" s="682">
        <v>0</v>
      </c>
      <c r="K482" s="682"/>
      <c r="L482" s="682">
        <v>0</v>
      </c>
      <c r="M482" s="682"/>
      <c r="N482" s="682">
        <v>990.01</v>
      </c>
      <c r="O482" s="682"/>
      <c r="P482" s="445"/>
      <c r="Q482" s="445"/>
      <c r="R482" s="445"/>
    </row>
    <row r="483" spans="1:18" hidden="1" outlineLevel="1">
      <c r="A483" s="505"/>
      <c r="B483" s="506">
        <v>1337</v>
      </c>
      <c r="C483" s="507" t="s">
        <v>1682</v>
      </c>
      <c r="D483" s="681" t="s">
        <v>1683</v>
      </c>
      <c r="E483" s="681"/>
      <c r="F483" s="681"/>
      <c r="G483" s="681"/>
      <c r="H483" s="681"/>
      <c r="I483" s="508">
        <v>820</v>
      </c>
      <c r="J483" s="682">
        <v>0</v>
      </c>
      <c r="K483" s="682"/>
      <c r="L483" s="682">
        <v>0</v>
      </c>
      <c r="M483" s="682"/>
      <c r="N483" s="682">
        <v>820</v>
      </c>
      <c r="O483" s="682"/>
      <c r="P483" s="445"/>
      <c r="Q483" s="445"/>
      <c r="R483" s="445"/>
    </row>
    <row r="484" spans="1:18" hidden="1" outlineLevel="1">
      <c r="A484" s="505"/>
      <c r="B484" s="506">
        <v>1338</v>
      </c>
      <c r="C484" s="507" t="s">
        <v>1684</v>
      </c>
      <c r="D484" s="681" t="s">
        <v>1685</v>
      </c>
      <c r="E484" s="681"/>
      <c r="F484" s="681"/>
      <c r="G484" s="681"/>
      <c r="H484" s="681"/>
      <c r="I484" s="508">
        <v>820</v>
      </c>
      <c r="J484" s="682">
        <v>0</v>
      </c>
      <c r="K484" s="682"/>
      <c r="L484" s="682">
        <v>0</v>
      </c>
      <c r="M484" s="682"/>
      <c r="N484" s="682">
        <v>820</v>
      </c>
      <c r="O484" s="682"/>
      <c r="P484" s="445"/>
      <c r="Q484" s="445"/>
      <c r="R484" s="445"/>
    </row>
    <row r="485" spans="1:18" hidden="1" outlineLevel="1">
      <c r="A485" s="505"/>
      <c r="B485" s="506">
        <v>1339</v>
      </c>
      <c r="C485" s="507" t="s">
        <v>1686</v>
      </c>
      <c r="D485" s="681" t="s">
        <v>1687</v>
      </c>
      <c r="E485" s="681"/>
      <c r="F485" s="681"/>
      <c r="G485" s="681"/>
      <c r="H485" s="681"/>
      <c r="I485" s="508">
        <v>1299.9000000000001</v>
      </c>
      <c r="J485" s="682">
        <v>0</v>
      </c>
      <c r="K485" s="682"/>
      <c r="L485" s="682">
        <v>0</v>
      </c>
      <c r="M485" s="682"/>
      <c r="N485" s="682">
        <v>1299.9000000000001</v>
      </c>
      <c r="O485" s="682"/>
      <c r="P485" s="445"/>
      <c r="Q485" s="445"/>
      <c r="R485" s="445"/>
    </row>
    <row r="486" spans="1:18" hidden="1" outlineLevel="1">
      <c r="A486" s="505"/>
      <c r="B486" s="506">
        <v>1340</v>
      </c>
      <c r="C486" s="507" t="s">
        <v>1688</v>
      </c>
      <c r="D486" s="681" t="s">
        <v>1202</v>
      </c>
      <c r="E486" s="681"/>
      <c r="F486" s="681"/>
      <c r="G486" s="681"/>
      <c r="H486" s="681"/>
      <c r="I486" s="508">
        <v>209.84</v>
      </c>
      <c r="J486" s="682">
        <v>0</v>
      </c>
      <c r="K486" s="682"/>
      <c r="L486" s="682">
        <v>0</v>
      </c>
      <c r="M486" s="682"/>
      <c r="N486" s="682">
        <v>209.84</v>
      </c>
      <c r="O486" s="682"/>
      <c r="P486" s="445"/>
      <c r="Q486" s="445"/>
      <c r="R486" s="445"/>
    </row>
    <row r="487" spans="1:18" hidden="1" outlineLevel="1">
      <c r="A487" s="505"/>
      <c r="B487" s="506">
        <v>1341</v>
      </c>
      <c r="C487" s="507" t="s">
        <v>1689</v>
      </c>
      <c r="D487" s="681" t="s">
        <v>1690</v>
      </c>
      <c r="E487" s="681"/>
      <c r="F487" s="681"/>
      <c r="G487" s="681"/>
      <c r="H487" s="681"/>
      <c r="I487" s="508">
        <v>586</v>
      </c>
      <c r="J487" s="682">
        <v>0</v>
      </c>
      <c r="K487" s="682"/>
      <c r="L487" s="682">
        <v>0</v>
      </c>
      <c r="M487" s="682"/>
      <c r="N487" s="682">
        <v>586</v>
      </c>
      <c r="O487" s="682"/>
      <c r="P487" s="445"/>
      <c r="Q487" s="445"/>
      <c r="R487" s="445"/>
    </row>
    <row r="488" spans="1:18" hidden="1" outlineLevel="1">
      <c r="A488" s="505"/>
      <c r="B488" s="506">
        <v>1355</v>
      </c>
      <c r="C488" s="507" t="s">
        <v>1691</v>
      </c>
      <c r="D488" s="681" t="s">
        <v>1692</v>
      </c>
      <c r="E488" s="681"/>
      <c r="F488" s="681"/>
      <c r="G488" s="681"/>
      <c r="H488" s="681"/>
      <c r="I488" s="508">
        <v>1170</v>
      </c>
      <c r="J488" s="682">
        <v>0</v>
      </c>
      <c r="K488" s="682"/>
      <c r="L488" s="682">
        <v>0</v>
      </c>
      <c r="M488" s="682"/>
      <c r="N488" s="682">
        <v>1170</v>
      </c>
      <c r="O488" s="682"/>
      <c r="P488" s="445"/>
      <c r="Q488" s="445"/>
      <c r="R488" s="445"/>
    </row>
    <row r="489" spans="1:18" hidden="1" outlineLevel="1">
      <c r="A489" s="505"/>
      <c r="B489" s="506">
        <v>1356</v>
      </c>
      <c r="C489" s="507" t="s">
        <v>1693</v>
      </c>
      <c r="D489" s="681" t="s">
        <v>1694</v>
      </c>
      <c r="E489" s="681"/>
      <c r="F489" s="681"/>
      <c r="G489" s="681"/>
      <c r="H489" s="681"/>
      <c r="I489" s="508">
        <v>270</v>
      </c>
      <c r="J489" s="682">
        <v>0</v>
      </c>
      <c r="K489" s="682"/>
      <c r="L489" s="682">
        <v>0</v>
      </c>
      <c r="M489" s="682"/>
      <c r="N489" s="682">
        <v>270</v>
      </c>
      <c r="O489" s="682"/>
      <c r="P489" s="445"/>
      <c r="Q489" s="445"/>
      <c r="R489" s="445"/>
    </row>
    <row r="490" spans="1:18" hidden="1" outlineLevel="1">
      <c r="A490" s="505"/>
      <c r="B490" s="506">
        <v>1357</v>
      </c>
      <c r="C490" s="507" t="s">
        <v>1695</v>
      </c>
      <c r="D490" s="681" t="s">
        <v>1696</v>
      </c>
      <c r="E490" s="681"/>
      <c r="F490" s="681"/>
      <c r="G490" s="681"/>
      <c r="H490" s="681"/>
      <c r="I490" s="508">
        <v>660.25</v>
      </c>
      <c r="J490" s="682">
        <v>0</v>
      </c>
      <c r="K490" s="682"/>
      <c r="L490" s="682">
        <v>0</v>
      </c>
      <c r="M490" s="682"/>
      <c r="N490" s="682">
        <v>660.25</v>
      </c>
      <c r="O490" s="682"/>
      <c r="P490" s="445"/>
      <c r="Q490" s="445"/>
      <c r="R490" s="445"/>
    </row>
    <row r="491" spans="1:18" hidden="1" outlineLevel="1">
      <c r="A491" s="505"/>
      <c r="B491" s="506">
        <v>1358</v>
      </c>
      <c r="C491" s="507" t="s">
        <v>1697</v>
      </c>
      <c r="D491" s="681" t="s">
        <v>1698</v>
      </c>
      <c r="E491" s="681"/>
      <c r="F491" s="681"/>
      <c r="G491" s="681"/>
      <c r="H491" s="681"/>
      <c r="I491" s="508">
        <v>420.9</v>
      </c>
      <c r="J491" s="682">
        <v>0</v>
      </c>
      <c r="K491" s="682"/>
      <c r="L491" s="682">
        <v>0</v>
      </c>
      <c r="M491" s="682"/>
      <c r="N491" s="682">
        <v>420.9</v>
      </c>
      <c r="O491" s="682"/>
      <c r="P491" s="445"/>
      <c r="Q491" s="445"/>
      <c r="R491" s="445"/>
    </row>
    <row r="492" spans="1:18" hidden="1" outlineLevel="1">
      <c r="A492" s="505"/>
      <c r="B492" s="506">
        <v>1359</v>
      </c>
      <c r="C492" s="507" t="s">
        <v>1699</v>
      </c>
      <c r="D492" s="681" t="s">
        <v>1172</v>
      </c>
      <c r="E492" s="681"/>
      <c r="F492" s="681"/>
      <c r="G492" s="681"/>
      <c r="H492" s="681"/>
      <c r="I492" s="508">
        <v>280.60000000000002</v>
      </c>
      <c r="J492" s="682">
        <v>0</v>
      </c>
      <c r="K492" s="682"/>
      <c r="L492" s="682">
        <v>0</v>
      </c>
      <c r="M492" s="682"/>
      <c r="N492" s="682">
        <v>280.60000000000002</v>
      </c>
      <c r="O492" s="682"/>
      <c r="P492" s="445"/>
      <c r="Q492" s="445"/>
      <c r="R492" s="445"/>
    </row>
    <row r="493" spans="1:18" hidden="1" outlineLevel="1">
      <c r="A493" s="505"/>
      <c r="B493" s="506">
        <v>1360</v>
      </c>
      <c r="C493" s="507" t="s">
        <v>1700</v>
      </c>
      <c r="D493" s="681" t="s">
        <v>1202</v>
      </c>
      <c r="E493" s="681"/>
      <c r="F493" s="681"/>
      <c r="G493" s="681"/>
      <c r="H493" s="681"/>
      <c r="I493" s="508">
        <v>204.96</v>
      </c>
      <c r="J493" s="682">
        <v>0</v>
      </c>
      <c r="K493" s="682"/>
      <c r="L493" s="682">
        <v>0</v>
      </c>
      <c r="M493" s="682"/>
      <c r="N493" s="682">
        <v>204.96</v>
      </c>
      <c r="O493" s="682"/>
      <c r="P493" s="445"/>
      <c r="Q493" s="445"/>
      <c r="R493" s="445"/>
    </row>
    <row r="494" spans="1:18" hidden="1" outlineLevel="1">
      <c r="A494" s="505"/>
      <c r="B494" s="506">
        <v>1361</v>
      </c>
      <c r="C494" s="507" t="s">
        <v>1701</v>
      </c>
      <c r="D494" s="681" t="s">
        <v>1202</v>
      </c>
      <c r="E494" s="681"/>
      <c r="F494" s="681"/>
      <c r="G494" s="681"/>
      <c r="H494" s="681"/>
      <c r="I494" s="508">
        <v>204.96</v>
      </c>
      <c r="J494" s="682">
        <v>0</v>
      </c>
      <c r="K494" s="682"/>
      <c r="L494" s="682">
        <v>0</v>
      </c>
      <c r="M494" s="682"/>
      <c r="N494" s="682">
        <v>204.96</v>
      </c>
      <c r="O494" s="682"/>
      <c r="P494" s="445"/>
      <c r="Q494" s="445"/>
      <c r="R494" s="445"/>
    </row>
    <row r="495" spans="1:18" hidden="1" outlineLevel="1">
      <c r="A495" s="505"/>
      <c r="B495" s="506">
        <v>1362</v>
      </c>
      <c r="C495" s="507" t="s">
        <v>1702</v>
      </c>
      <c r="D495" s="681" t="s">
        <v>1202</v>
      </c>
      <c r="E495" s="681"/>
      <c r="F495" s="681"/>
      <c r="G495" s="681"/>
      <c r="H495" s="681"/>
      <c r="I495" s="508">
        <v>204.96</v>
      </c>
      <c r="J495" s="682">
        <v>0</v>
      </c>
      <c r="K495" s="682"/>
      <c r="L495" s="682">
        <v>0</v>
      </c>
      <c r="M495" s="682"/>
      <c r="N495" s="682">
        <v>204.96</v>
      </c>
      <c r="O495" s="682"/>
      <c r="P495" s="445"/>
      <c r="Q495" s="445"/>
      <c r="R495" s="445"/>
    </row>
    <row r="496" spans="1:18" hidden="1" outlineLevel="1">
      <c r="A496" s="505"/>
      <c r="B496" s="506">
        <v>1363</v>
      </c>
      <c r="C496" s="507" t="s">
        <v>1703</v>
      </c>
      <c r="D496" s="681" t="s">
        <v>1202</v>
      </c>
      <c r="E496" s="681"/>
      <c r="F496" s="681"/>
      <c r="G496" s="681"/>
      <c r="H496" s="681"/>
      <c r="I496" s="508">
        <v>204.96</v>
      </c>
      <c r="J496" s="682">
        <v>0</v>
      </c>
      <c r="K496" s="682"/>
      <c r="L496" s="682">
        <v>0</v>
      </c>
      <c r="M496" s="682"/>
      <c r="N496" s="682">
        <v>204.96</v>
      </c>
      <c r="O496" s="682"/>
      <c r="P496" s="445"/>
      <c r="Q496" s="445"/>
      <c r="R496" s="445"/>
    </row>
    <row r="497" spans="1:18" hidden="1" outlineLevel="1">
      <c r="A497" s="505"/>
      <c r="B497" s="506">
        <v>1364</v>
      </c>
      <c r="C497" s="507" t="s">
        <v>1704</v>
      </c>
      <c r="D497" s="681" t="s">
        <v>1209</v>
      </c>
      <c r="E497" s="681"/>
      <c r="F497" s="681"/>
      <c r="G497" s="681"/>
      <c r="H497" s="681"/>
      <c r="I497" s="508">
        <v>400</v>
      </c>
      <c r="J497" s="682">
        <v>0</v>
      </c>
      <c r="K497" s="682"/>
      <c r="L497" s="682">
        <v>0</v>
      </c>
      <c r="M497" s="682"/>
      <c r="N497" s="682">
        <v>400</v>
      </c>
      <c r="O497" s="682"/>
      <c r="P497" s="445"/>
      <c r="Q497" s="445"/>
      <c r="R497" s="445"/>
    </row>
    <row r="498" spans="1:18" hidden="1" outlineLevel="1">
      <c r="A498" s="505"/>
      <c r="B498" s="506">
        <v>1365</v>
      </c>
      <c r="C498" s="507" t="s">
        <v>1705</v>
      </c>
      <c r="D498" s="681" t="s">
        <v>1414</v>
      </c>
      <c r="E498" s="681"/>
      <c r="F498" s="681"/>
      <c r="G498" s="681"/>
      <c r="H498" s="681"/>
      <c r="I498" s="508">
        <v>201.3</v>
      </c>
      <c r="J498" s="682">
        <v>0</v>
      </c>
      <c r="K498" s="682"/>
      <c r="L498" s="682">
        <v>0</v>
      </c>
      <c r="M498" s="682"/>
      <c r="N498" s="682">
        <v>201.3</v>
      </c>
      <c r="O498" s="682"/>
      <c r="P498" s="445"/>
      <c r="Q498" s="445"/>
      <c r="R498" s="445"/>
    </row>
    <row r="499" spans="1:18" hidden="1" outlineLevel="1">
      <c r="A499" s="505"/>
      <c r="B499" s="506">
        <v>1366</v>
      </c>
      <c r="C499" s="507" t="s">
        <v>1706</v>
      </c>
      <c r="D499" s="681" t="s">
        <v>1414</v>
      </c>
      <c r="E499" s="681"/>
      <c r="F499" s="681"/>
      <c r="G499" s="681"/>
      <c r="H499" s="681"/>
      <c r="I499" s="508">
        <v>201.3</v>
      </c>
      <c r="J499" s="682">
        <v>0</v>
      </c>
      <c r="K499" s="682"/>
      <c r="L499" s="682">
        <v>0</v>
      </c>
      <c r="M499" s="682"/>
      <c r="N499" s="682">
        <v>201.3</v>
      </c>
      <c r="O499" s="682"/>
      <c r="P499" s="445"/>
      <c r="Q499" s="445"/>
      <c r="R499" s="445"/>
    </row>
    <row r="500" spans="1:18" hidden="1" outlineLevel="1">
      <c r="A500" s="505"/>
      <c r="B500" s="506">
        <v>1367</v>
      </c>
      <c r="C500" s="507" t="s">
        <v>1707</v>
      </c>
      <c r="D500" s="681" t="s">
        <v>1310</v>
      </c>
      <c r="E500" s="681"/>
      <c r="F500" s="681"/>
      <c r="G500" s="681"/>
      <c r="H500" s="681"/>
      <c r="I500" s="508">
        <v>274.5</v>
      </c>
      <c r="J500" s="682">
        <v>0</v>
      </c>
      <c r="K500" s="682"/>
      <c r="L500" s="682">
        <v>0</v>
      </c>
      <c r="M500" s="682"/>
      <c r="N500" s="682">
        <v>274.5</v>
      </c>
      <c r="O500" s="682"/>
      <c r="P500" s="445"/>
      <c r="Q500" s="445"/>
      <c r="R500" s="445"/>
    </row>
    <row r="501" spans="1:18" hidden="1" outlineLevel="1">
      <c r="A501" s="505"/>
      <c r="B501" s="506">
        <v>1368</v>
      </c>
      <c r="C501" s="507" t="s">
        <v>1708</v>
      </c>
      <c r="D501" s="681" t="s">
        <v>1709</v>
      </c>
      <c r="E501" s="681"/>
      <c r="F501" s="681"/>
      <c r="G501" s="681"/>
      <c r="H501" s="681"/>
      <c r="I501" s="508">
        <v>313</v>
      </c>
      <c r="J501" s="682">
        <v>0</v>
      </c>
      <c r="K501" s="682"/>
      <c r="L501" s="682">
        <v>0</v>
      </c>
      <c r="M501" s="682"/>
      <c r="N501" s="682">
        <v>313</v>
      </c>
      <c r="O501" s="682"/>
      <c r="P501" s="445"/>
      <c r="Q501" s="445"/>
      <c r="R501" s="445"/>
    </row>
    <row r="502" spans="1:18" hidden="1" outlineLevel="1">
      <c r="A502" s="505"/>
      <c r="B502" s="506">
        <v>2353</v>
      </c>
      <c r="C502" s="507" t="s">
        <v>1710</v>
      </c>
      <c r="D502" s="681" t="s">
        <v>1711</v>
      </c>
      <c r="E502" s="681"/>
      <c r="F502" s="681"/>
      <c r="G502" s="681"/>
      <c r="H502" s="681"/>
      <c r="I502" s="508">
        <v>630</v>
      </c>
      <c r="J502" s="682">
        <v>0</v>
      </c>
      <c r="K502" s="682"/>
      <c r="L502" s="682">
        <v>0</v>
      </c>
      <c r="M502" s="682"/>
      <c r="N502" s="682">
        <v>630</v>
      </c>
      <c r="O502" s="682"/>
      <c r="P502" s="445"/>
      <c r="Q502" s="445"/>
      <c r="R502" s="445"/>
    </row>
    <row r="503" spans="1:18" hidden="1" outlineLevel="1">
      <c r="A503" s="505"/>
      <c r="B503" s="506">
        <v>2364</v>
      </c>
      <c r="C503" s="507" t="s">
        <v>1712</v>
      </c>
      <c r="D503" s="681" t="s">
        <v>1542</v>
      </c>
      <c r="E503" s="681"/>
      <c r="F503" s="681"/>
      <c r="G503" s="681"/>
      <c r="H503" s="681"/>
      <c r="I503" s="508">
        <v>305</v>
      </c>
      <c r="J503" s="682">
        <v>0</v>
      </c>
      <c r="K503" s="682"/>
      <c r="L503" s="682">
        <v>0</v>
      </c>
      <c r="M503" s="682"/>
      <c r="N503" s="682">
        <v>305</v>
      </c>
      <c r="O503" s="682"/>
      <c r="P503" s="445"/>
      <c r="Q503" s="445"/>
      <c r="R503" s="445"/>
    </row>
    <row r="504" spans="1:18" hidden="1" outlineLevel="1">
      <c r="A504" s="505"/>
      <c r="B504" s="506">
        <v>2365</v>
      </c>
      <c r="C504" s="507" t="s">
        <v>1713</v>
      </c>
      <c r="D504" s="681" t="s">
        <v>1542</v>
      </c>
      <c r="E504" s="681"/>
      <c r="F504" s="681"/>
      <c r="G504" s="681"/>
      <c r="H504" s="681"/>
      <c r="I504" s="508">
        <v>305</v>
      </c>
      <c r="J504" s="682">
        <v>0</v>
      </c>
      <c r="K504" s="682"/>
      <c r="L504" s="682">
        <v>0</v>
      </c>
      <c r="M504" s="682"/>
      <c r="N504" s="682">
        <v>305</v>
      </c>
      <c r="O504" s="682"/>
      <c r="P504" s="445"/>
      <c r="Q504" s="445"/>
      <c r="R504" s="445"/>
    </row>
    <row r="505" spans="1:18" hidden="1" outlineLevel="1">
      <c r="A505" s="505"/>
      <c r="B505" s="506">
        <v>2366</v>
      </c>
      <c r="C505" s="507" t="s">
        <v>1714</v>
      </c>
      <c r="D505" s="681" t="s">
        <v>1542</v>
      </c>
      <c r="E505" s="681"/>
      <c r="F505" s="681"/>
      <c r="G505" s="681"/>
      <c r="H505" s="681"/>
      <c r="I505" s="508">
        <v>305</v>
      </c>
      <c r="J505" s="682">
        <v>0</v>
      </c>
      <c r="K505" s="682"/>
      <c r="L505" s="682">
        <v>0</v>
      </c>
      <c r="M505" s="682"/>
      <c r="N505" s="682">
        <v>305</v>
      </c>
      <c r="O505" s="682"/>
      <c r="P505" s="445"/>
      <c r="Q505" s="445"/>
      <c r="R505" s="445"/>
    </row>
    <row r="506" spans="1:18" hidden="1" outlineLevel="1">
      <c r="A506" s="505"/>
      <c r="B506" s="506">
        <v>2367</v>
      </c>
      <c r="C506" s="507" t="s">
        <v>1715</v>
      </c>
      <c r="D506" s="681" t="s">
        <v>1542</v>
      </c>
      <c r="E506" s="681"/>
      <c r="F506" s="681"/>
      <c r="G506" s="681"/>
      <c r="H506" s="681"/>
      <c r="I506" s="508">
        <v>305</v>
      </c>
      <c r="J506" s="682">
        <v>0</v>
      </c>
      <c r="K506" s="682"/>
      <c r="L506" s="682">
        <v>0</v>
      </c>
      <c r="M506" s="682"/>
      <c r="N506" s="682">
        <v>305</v>
      </c>
      <c r="O506" s="682"/>
      <c r="P506" s="445"/>
      <c r="Q506" s="445"/>
      <c r="R506" s="445"/>
    </row>
    <row r="507" spans="1:18" hidden="1" outlineLevel="1">
      <c r="A507" s="505"/>
      <c r="B507" s="506">
        <v>2368</v>
      </c>
      <c r="C507" s="507" t="s">
        <v>1716</v>
      </c>
      <c r="D507" s="681" t="s">
        <v>1542</v>
      </c>
      <c r="E507" s="681"/>
      <c r="F507" s="681"/>
      <c r="G507" s="681"/>
      <c r="H507" s="681"/>
      <c r="I507" s="508">
        <v>305</v>
      </c>
      <c r="J507" s="682">
        <v>0</v>
      </c>
      <c r="K507" s="682"/>
      <c r="L507" s="682">
        <v>0</v>
      </c>
      <c r="M507" s="682"/>
      <c r="N507" s="682">
        <v>305</v>
      </c>
      <c r="O507" s="682"/>
      <c r="P507" s="445"/>
      <c r="Q507" s="445"/>
      <c r="R507" s="445"/>
    </row>
    <row r="508" spans="1:18" hidden="1" outlineLevel="1">
      <c r="A508" s="505"/>
      <c r="B508" s="506">
        <v>2369</v>
      </c>
      <c r="C508" s="507" t="s">
        <v>1717</v>
      </c>
      <c r="D508" s="681" t="s">
        <v>1542</v>
      </c>
      <c r="E508" s="681"/>
      <c r="F508" s="681"/>
      <c r="G508" s="681"/>
      <c r="H508" s="681"/>
      <c r="I508" s="508">
        <v>305</v>
      </c>
      <c r="J508" s="682">
        <v>0</v>
      </c>
      <c r="K508" s="682"/>
      <c r="L508" s="682">
        <v>0</v>
      </c>
      <c r="M508" s="682"/>
      <c r="N508" s="682">
        <v>305</v>
      </c>
      <c r="O508" s="682"/>
      <c r="P508" s="445"/>
      <c r="Q508" s="445"/>
      <c r="R508" s="445"/>
    </row>
    <row r="509" spans="1:18" hidden="1" outlineLevel="1">
      <c r="A509" s="505"/>
      <c r="B509" s="506">
        <v>2406</v>
      </c>
      <c r="C509" s="507" t="s">
        <v>1718</v>
      </c>
      <c r="D509" s="681" t="s">
        <v>1190</v>
      </c>
      <c r="E509" s="681"/>
      <c r="F509" s="681"/>
      <c r="G509" s="681"/>
      <c r="H509" s="681"/>
      <c r="I509" s="508">
        <v>480</v>
      </c>
      <c r="J509" s="682">
        <v>0</v>
      </c>
      <c r="K509" s="682"/>
      <c r="L509" s="682">
        <v>0</v>
      </c>
      <c r="M509" s="682"/>
      <c r="N509" s="682">
        <v>480</v>
      </c>
      <c r="O509" s="682"/>
      <c r="P509" s="445"/>
      <c r="Q509" s="445"/>
      <c r="R509" s="445"/>
    </row>
    <row r="510" spans="1:18" hidden="1" outlineLevel="1">
      <c r="A510" s="505"/>
      <c r="B510" s="506">
        <v>2408</v>
      </c>
      <c r="C510" s="507" t="s">
        <v>1719</v>
      </c>
      <c r="D510" s="681" t="s">
        <v>1720</v>
      </c>
      <c r="E510" s="681"/>
      <c r="F510" s="681"/>
      <c r="G510" s="681"/>
      <c r="H510" s="681"/>
      <c r="I510" s="508">
        <v>1599</v>
      </c>
      <c r="J510" s="682">
        <v>0</v>
      </c>
      <c r="K510" s="682"/>
      <c r="L510" s="682">
        <v>0</v>
      </c>
      <c r="M510" s="682"/>
      <c r="N510" s="682">
        <v>1599</v>
      </c>
      <c r="O510" s="682"/>
      <c r="P510" s="445"/>
      <c r="Q510" s="445"/>
      <c r="R510" s="445"/>
    </row>
    <row r="511" spans="1:18" hidden="1" outlineLevel="1">
      <c r="A511" s="505"/>
      <c r="B511" s="506">
        <v>2636</v>
      </c>
      <c r="C511" s="507" t="s">
        <v>1721</v>
      </c>
      <c r="D511" s="681" t="s">
        <v>1593</v>
      </c>
      <c r="E511" s="681"/>
      <c r="F511" s="681"/>
      <c r="G511" s="681"/>
      <c r="H511" s="681"/>
      <c r="I511" s="508">
        <v>1644.64</v>
      </c>
      <c r="J511" s="682">
        <v>0</v>
      </c>
      <c r="K511" s="682"/>
      <c r="L511" s="682">
        <v>0</v>
      </c>
      <c r="M511" s="682"/>
      <c r="N511" s="682">
        <v>1644.64</v>
      </c>
      <c r="O511" s="682"/>
      <c r="P511" s="445"/>
      <c r="Q511" s="445"/>
      <c r="R511" s="445"/>
    </row>
    <row r="512" spans="1:18" hidden="1" outlineLevel="1">
      <c r="A512" s="505"/>
      <c r="B512" s="506">
        <v>2637</v>
      </c>
      <c r="C512" s="507" t="s">
        <v>1722</v>
      </c>
      <c r="D512" s="681" t="s">
        <v>1723</v>
      </c>
      <c r="E512" s="681"/>
      <c r="F512" s="681"/>
      <c r="G512" s="681"/>
      <c r="H512" s="681"/>
      <c r="I512" s="508">
        <v>752.41</v>
      </c>
      <c r="J512" s="682">
        <v>0</v>
      </c>
      <c r="K512" s="682"/>
      <c r="L512" s="682">
        <v>0</v>
      </c>
      <c r="M512" s="682"/>
      <c r="N512" s="682">
        <v>752.41</v>
      </c>
      <c r="O512" s="682"/>
      <c r="P512" s="445"/>
      <c r="Q512" s="445"/>
      <c r="R512" s="445"/>
    </row>
    <row r="513" spans="1:18" hidden="1" outlineLevel="1">
      <c r="A513" s="505"/>
      <c r="B513" s="506">
        <v>2638</v>
      </c>
      <c r="C513" s="507" t="s">
        <v>1724</v>
      </c>
      <c r="D513" s="681" t="s">
        <v>1723</v>
      </c>
      <c r="E513" s="681"/>
      <c r="F513" s="681"/>
      <c r="G513" s="681"/>
      <c r="H513" s="681"/>
      <c r="I513" s="508">
        <v>752.41</v>
      </c>
      <c r="J513" s="682">
        <v>0</v>
      </c>
      <c r="K513" s="682"/>
      <c r="L513" s="682">
        <v>0</v>
      </c>
      <c r="M513" s="682"/>
      <c r="N513" s="682">
        <v>752.41</v>
      </c>
      <c r="O513" s="682"/>
      <c r="P513" s="445"/>
      <c r="Q513" s="445"/>
      <c r="R513" s="445"/>
    </row>
    <row r="514" spans="1:18" hidden="1" outlineLevel="1">
      <c r="A514" s="505"/>
      <c r="B514" s="506">
        <v>2639</v>
      </c>
      <c r="C514" s="507" t="s">
        <v>1725</v>
      </c>
      <c r="D514" s="681" t="s">
        <v>1723</v>
      </c>
      <c r="E514" s="681"/>
      <c r="F514" s="681"/>
      <c r="G514" s="681"/>
      <c r="H514" s="681"/>
      <c r="I514" s="508">
        <v>752.41</v>
      </c>
      <c r="J514" s="682">
        <v>0</v>
      </c>
      <c r="K514" s="682"/>
      <c r="L514" s="682">
        <v>0</v>
      </c>
      <c r="M514" s="682"/>
      <c r="N514" s="682">
        <v>752.41</v>
      </c>
      <c r="O514" s="682"/>
      <c r="P514" s="445"/>
      <c r="Q514" s="445"/>
      <c r="R514" s="445"/>
    </row>
    <row r="515" spans="1:18" hidden="1" outlineLevel="1">
      <c r="A515" s="505"/>
      <c r="B515" s="506">
        <v>2640</v>
      </c>
      <c r="C515" s="507" t="s">
        <v>1726</v>
      </c>
      <c r="D515" s="681" t="s">
        <v>1632</v>
      </c>
      <c r="E515" s="681"/>
      <c r="F515" s="681"/>
      <c r="G515" s="681"/>
      <c r="H515" s="681"/>
      <c r="I515" s="508">
        <v>556.91</v>
      </c>
      <c r="J515" s="682">
        <v>0</v>
      </c>
      <c r="K515" s="682"/>
      <c r="L515" s="682">
        <v>0</v>
      </c>
      <c r="M515" s="682"/>
      <c r="N515" s="682">
        <v>556.91</v>
      </c>
      <c r="O515" s="682"/>
      <c r="P515" s="445"/>
      <c r="Q515" s="445"/>
      <c r="R515" s="445"/>
    </row>
    <row r="516" spans="1:18" hidden="1" outlineLevel="1">
      <c r="A516" s="505"/>
      <c r="B516" s="506">
        <v>2642</v>
      </c>
      <c r="C516" s="507" t="s">
        <v>1727</v>
      </c>
      <c r="D516" s="681" t="s">
        <v>1723</v>
      </c>
      <c r="E516" s="681"/>
      <c r="F516" s="681"/>
      <c r="G516" s="681"/>
      <c r="H516" s="681"/>
      <c r="I516" s="508">
        <v>864.57</v>
      </c>
      <c r="J516" s="682">
        <v>0</v>
      </c>
      <c r="K516" s="682"/>
      <c r="L516" s="682">
        <v>0</v>
      </c>
      <c r="M516" s="682"/>
      <c r="N516" s="682">
        <v>864.57</v>
      </c>
      <c r="O516" s="682"/>
      <c r="P516" s="445"/>
      <c r="Q516" s="445"/>
      <c r="R516" s="445"/>
    </row>
    <row r="517" spans="1:18" hidden="1" outlineLevel="1">
      <c r="A517" s="505"/>
      <c r="B517" s="506">
        <v>2643</v>
      </c>
      <c r="C517" s="507" t="s">
        <v>1728</v>
      </c>
      <c r="D517" s="681" t="s">
        <v>1729</v>
      </c>
      <c r="E517" s="681"/>
      <c r="F517" s="681"/>
      <c r="G517" s="681"/>
      <c r="H517" s="681"/>
      <c r="I517" s="508">
        <v>180.07</v>
      </c>
      <c r="J517" s="682">
        <v>0</v>
      </c>
      <c r="K517" s="682"/>
      <c r="L517" s="682">
        <v>0</v>
      </c>
      <c r="M517" s="682"/>
      <c r="N517" s="682">
        <v>180.07</v>
      </c>
      <c r="O517" s="682"/>
      <c r="P517" s="445"/>
      <c r="Q517" s="445"/>
      <c r="R517" s="445"/>
    </row>
    <row r="518" spans="1:18" hidden="1" outlineLevel="1">
      <c r="A518" s="505"/>
      <c r="B518" s="506">
        <v>2644</v>
      </c>
      <c r="C518" s="507" t="s">
        <v>1730</v>
      </c>
      <c r="D518" s="681" t="s">
        <v>1729</v>
      </c>
      <c r="E518" s="681"/>
      <c r="F518" s="681"/>
      <c r="G518" s="681"/>
      <c r="H518" s="681"/>
      <c r="I518" s="508">
        <v>180.07</v>
      </c>
      <c r="J518" s="682">
        <v>0</v>
      </c>
      <c r="K518" s="682"/>
      <c r="L518" s="682">
        <v>0</v>
      </c>
      <c r="M518" s="682"/>
      <c r="N518" s="682">
        <v>180.07</v>
      </c>
      <c r="O518" s="682"/>
      <c r="P518" s="445"/>
      <c r="Q518" s="445"/>
      <c r="R518" s="445"/>
    </row>
    <row r="519" spans="1:18" hidden="1" outlineLevel="1">
      <c r="A519" s="505"/>
      <c r="B519" s="506">
        <v>2645</v>
      </c>
      <c r="C519" s="507" t="s">
        <v>1731</v>
      </c>
      <c r="D519" s="681" t="s">
        <v>1729</v>
      </c>
      <c r="E519" s="681"/>
      <c r="F519" s="681"/>
      <c r="G519" s="681"/>
      <c r="H519" s="681"/>
      <c r="I519" s="508">
        <v>180.08</v>
      </c>
      <c r="J519" s="682">
        <v>0</v>
      </c>
      <c r="K519" s="682"/>
      <c r="L519" s="682">
        <v>0</v>
      </c>
      <c r="M519" s="682"/>
      <c r="N519" s="682">
        <v>180.08</v>
      </c>
      <c r="O519" s="682"/>
      <c r="P519" s="445"/>
      <c r="Q519" s="445"/>
      <c r="R519" s="445"/>
    </row>
    <row r="520" spans="1:18" hidden="1" outlineLevel="1">
      <c r="A520" s="505"/>
      <c r="B520" s="506">
        <v>2701</v>
      </c>
      <c r="C520" s="507" t="s">
        <v>1732</v>
      </c>
      <c r="D520" s="681" t="s">
        <v>1190</v>
      </c>
      <c r="E520" s="681"/>
      <c r="F520" s="681"/>
      <c r="G520" s="681"/>
      <c r="H520" s="681"/>
      <c r="I520" s="508">
        <v>633.45000000000005</v>
      </c>
      <c r="J520" s="682">
        <v>0</v>
      </c>
      <c r="K520" s="682"/>
      <c r="L520" s="682">
        <v>0</v>
      </c>
      <c r="M520" s="682"/>
      <c r="N520" s="682">
        <v>633.45000000000005</v>
      </c>
      <c r="O520" s="682"/>
      <c r="P520" s="445"/>
      <c r="Q520" s="445"/>
      <c r="R520" s="445"/>
    </row>
    <row r="521" spans="1:18" hidden="1" outlineLevel="1">
      <c r="A521" s="505"/>
      <c r="B521" s="506">
        <v>2702</v>
      </c>
      <c r="C521" s="507" t="s">
        <v>1733</v>
      </c>
      <c r="D521" s="681" t="s">
        <v>1190</v>
      </c>
      <c r="E521" s="681"/>
      <c r="F521" s="681"/>
      <c r="G521" s="681"/>
      <c r="H521" s="681"/>
      <c r="I521" s="508">
        <v>633.45000000000005</v>
      </c>
      <c r="J521" s="682">
        <v>0</v>
      </c>
      <c r="K521" s="682"/>
      <c r="L521" s="682">
        <v>0</v>
      </c>
      <c r="M521" s="682"/>
      <c r="N521" s="682">
        <v>633.45000000000005</v>
      </c>
      <c r="O521" s="682"/>
      <c r="P521" s="445"/>
      <c r="Q521" s="445"/>
      <c r="R521" s="445"/>
    </row>
    <row r="522" spans="1:18" hidden="1" outlineLevel="1">
      <c r="A522" s="505"/>
      <c r="B522" s="506">
        <v>2703</v>
      </c>
      <c r="C522" s="507" t="s">
        <v>1734</v>
      </c>
      <c r="D522" s="681" t="s">
        <v>1190</v>
      </c>
      <c r="E522" s="681"/>
      <c r="F522" s="681"/>
      <c r="G522" s="681"/>
      <c r="H522" s="681"/>
      <c r="I522" s="508">
        <v>885.6</v>
      </c>
      <c r="J522" s="682">
        <v>0</v>
      </c>
      <c r="K522" s="682"/>
      <c r="L522" s="682">
        <v>0</v>
      </c>
      <c r="M522" s="682"/>
      <c r="N522" s="682">
        <v>885.6</v>
      </c>
      <c r="O522" s="682"/>
      <c r="P522" s="445"/>
      <c r="Q522" s="445"/>
      <c r="R522" s="445"/>
    </row>
    <row r="523" spans="1:18" hidden="1" outlineLevel="1">
      <c r="A523" s="505"/>
      <c r="B523" s="506">
        <v>2704</v>
      </c>
      <c r="C523" s="507" t="s">
        <v>1735</v>
      </c>
      <c r="D523" s="681" t="s">
        <v>1190</v>
      </c>
      <c r="E523" s="681"/>
      <c r="F523" s="681"/>
      <c r="G523" s="681"/>
      <c r="H523" s="681"/>
      <c r="I523" s="508">
        <v>885.6</v>
      </c>
      <c r="J523" s="682">
        <v>0</v>
      </c>
      <c r="K523" s="682"/>
      <c r="L523" s="682">
        <v>0</v>
      </c>
      <c r="M523" s="682"/>
      <c r="N523" s="682">
        <v>885.6</v>
      </c>
      <c r="O523" s="682"/>
      <c r="P523" s="445"/>
      <c r="Q523" s="445"/>
      <c r="R523" s="445"/>
    </row>
    <row r="524" spans="1:18" hidden="1" outlineLevel="1">
      <c r="A524" s="505"/>
      <c r="B524" s="506">
        <v>2705</v>
      </c>
      <c r="C524" s="507" t="s">
        <v>1736</v>
      </c>
      <c r="D524" s="681" t="s">
        <v>1190</v>
      </c>
      <c r="E524" s="681"/>
      <c r="F524" s="681"/>
      <c r="G524" s="681"/>
      <c r="H524" s="681"/>
      <c r="I524" s="508">
        <v>885.6</v>
      </c>
      <c r="J524" s="682">
        <v>0</v>
      </c>
      <c r="K524" s="682"/>
      <c r="L524" s="682">
        <v>0</v>
      </c>
      <c r="M524" s="682"/>
      <c r="N524" s="682">
        <v>885.6</v>
      </c>
      <c r="O524" s="682"/>
      <c r="P524" s="445"/>
      <c r="Q524" s="445"/>
      <c r="R524" s="445"/>
    </row>
    <row r="525" spans="1:18" hidden="1" outlineLevel="1">
      <c r="A525" s="505"/>
      <c r="B525" s="506">
        <v>2706</v>
      </c>
      <c r="C525" s="507" t="s">
        <v>1737</v>
      </c>
      <c r="D525" s="681" t="s">
        <v>1190</v>
      </c>
      <c r="E525" s="681"/>
      <c r="F525" s="681"/>
      <c r="G525" s="681"/>
      <c r="H525" s="681"/>
      <c r="I525" s="508">
        <v>1371.45</v>
      </c>
      <c r="J525" s="682">
        <v>0</v>
      </c>
      <c r="K525" s="682"/>
      <c r="L525" s="682">
        <v>0</v>
      </c>
      <c r="M525" s="682"/>
      <c r="N525" s="682">
        <v>1371.45</v>
      </c>
      <c r="O525" s="682"/>
      <c r="P525" s="445"/>
      <c r="Q525" s="445"/>
      <c r="R525" s="445"/>
    </row>
    <row r="526" spans="1:18" hidden="1" outlineLevel="1">
      <c r="A526" s="505"/>
      <c r="B526" s="506">
        <v>2707</v>
      </c>
      <c r="C526" s="507" t="s">
        <v>1738</v>
      </c>
      <c r="D526" s="681" t="s">
        <v>1190</v>
      </c>
      <c r="E526" s="681"/>
      <c r="F526" s="681"/>
      <c r="G526" s="681"/>
      <c r="H526" s="681"/>
      <c r="I526" s="508">
        <v>1371.45</v>
      </c>
      <c r="J526" s="682">
        <v>0</v>
      </c>
      <c r="K526" s="682"/>
      <c r="L526" s="682">
        <v>0</v>
      </c>
      <c r="M526" s="682"/>
      <c r="N526" s="682">
        <v>1371.45</v>
      </c>
      <c r="O526" s="682"/>
      <c r="P526" s="445"/>
      <c r="Q526" s="445"/>
      <c r="R526" s="445"/>
    </row>
    <row r="527" spans="1:18" hidden="1" outlineLevel="1">
      <c r="A527" s="505"/>
      <c r="B527" s="506">
        <v>2708</v>
      </c>
      <c r="C527" s="507" t="s">
        <v>1739</v>
      </c>
      <c r="D527" s="681" t="s">
        <v>1190</v>
      </c>
      <c r="E527" s="681"/>
      <c r="F527" s="681"/>
      <c r="G527" s="681"/>
      <c r="H527" s="681"/>
      <c r="I527" s="508">
        <v>1371.45</v>
      </c>
      <c r="J527" s="682">
        <v>0</v>
      </c>
      <c r="K527" s="682"/>
      <c r="L527" s="682">
        <v>0</v>
      </c>
      <c r="M527" s="682"/>
      <c r="N527" s="682">
        <v>1371.45</v>
      </c>
      <c r="O527" s="682"/>
      <c r="P527" s="445"/>
      <c r="Q527" s="445"/>
      <c r="R527" s="445"/>
    </row>
    <row r="528" spans="1:18" hidden="1" outlineLevel="1">
      <c r="A528" s="505"/>
      <c r="B528" s="506">
        <v>2757</v>
      </c>
      <c r="C528" s="507" t="s">
        <v>1740</v>
      </c>
      <c r="D528" s="681" t="s">
        <v>1126</v>
      </c>
      <c r="E528" s="681"/>
      <c r="F528" s="681"/>
      <c r="G528" s="681"/>
      <c r="H528" s="681"/>
      <c r="I528" s="508">
        <v>1450</v>
      </c>
      <c r="J528" s="682">
        <v>0</v>
      </c>
      <c r="K528" s="682"/>
      <c r="L528" s="682">
        <v>0</v>
      </c>
      <c r="M528" s="682"/>
      <c r="N528" s="682">
        <v>1450</v>
      </c>
      <c r="O528" s="682"/>
      <c r="P528" s="445"/>
      <c r="Q528" s="445"/>
      <c r="R528" s="445"/>
    </row>
    <row r="529" spans="1:18" hidden="1" outlineLevel="1">
      <c r="A529" s="505"/>
      <c r="B529" s="506">
        <v>2786</v>
      </c>
      <c r="C529" s="507" t="s">
        <v>1741</v>
      </c>
      <c r="D529" s="681" t="s">
        <v>1742</v>
      </c>
      <c r="E529" s="681"/>
      <c r="F529" s="681"/>
      <c r="G529" s="681"/>
      <c r="H529" s="681"/>
      <c r="I529" s="508">
        <v>2135</v>
      </c>
      <c r="J529" s="682">
        <v>0</v>
      </c>
      <c r="K529" s="682"/>
      <c r="L529" s="682">
        <v>0</v>
      </c>
      <c r="M529" s="682"/>
      <c r="N529" s="682">
        <v>2135</v>
      </c>
      <c r="O529" s="682"/>
      <c r="P529" s="445"/>
      <c r="Q529" s="445"/>
      <c r="R529" s="445"/>
    </row>
    <row r="530" spans="1:18" hidden="1" outlineLevel="1">
      <c r="A530" s="505"/>
      <c r="B530" s="506">
        <v>2787</v>
      </c>
      <c r="C530" s="507" t="s">
        <v>1743</v>
      </c>
      <c r="D530" s="681" t="s">
        <v>1744</v>
      </c>
      <c r="E530" s="681"/>
      <c r="F530" s="681"/>
      <c r="G530" s="681"/>
      <c r="H530" s="681"/>
      <c r="I530" s="508">
        <v>842.4</v>
      </c>
      <c r="J530" s="682">
        <v>0</v>
      </c>
      <c r="K530" s="682"/>
      <c r="L530" s="682">
        <v>0</v>
      </c>
      <c r="M530" s="682"/>
      <c r="N530" s="682">
        <v>842.4</v>
      </c>
      <c r="O530" s="682"/>
      <c r="P530" s="445"/>
      <c r="Q530" s="445"/>
      <c r="R530" s="445"/>
    </row>
    <row r="531" spans="1:18" hidden="1" outlineLevel="1">
      <c r="A531" s="505"/>
      <c r="B531" s="506">
        <v>2788</v>
      </c>
      <c r="C531" s="507" t="s">
        <v>1745</v>
      </c>
      <c r="D531" s="681" t="s">
        <v>1542</v>
      </c>
      <c r="E531" s="681"/>
      <c r="F531" s="681"/>
      <c r="G531" s="681"/>
      <c r="H531" s="681"/>
      <c r="I531" s="508">
        <v>509.22</v>
      </c>
      <c r="J531" s="682">
        <v>0</v>
      </c>
      <c r="K531" s="682"/>
      <c r="L531" s="682">
        <v>0</v>
      </c>
      <c r="M531" s="682"/>
      <c r="N531" s="682">
        <v>509.22</v>
      </c>
      <c r="O531" s="682"/>
      <c r="P531" s="445"/>
      <c r="Q531" s="445"/>
      <c r="R531" s="445"/>
    </row>
    <row r="532" spans="1:18" hidden="1" outlineLevel="1">
      <c r="A532" s="505"/>
      <c r="B532" s="506">
        <v>2789</v>
      </c>
      <c r="C532" s="507" t="s">
        <v>1746</v>
      </c>
      <c r="D532" s="681" t="s">
        <v>1542</v>
      </c>
      <c r="E532" s="681"/>
      <c r="F532" s="681"/>
      <c r="G532" s="681"/>
      <c r="H532" s="681"/>
      <c r="I532" s="508">
        <v>509.22</v>
      </c>
      <c r="J532" s="682">
        <v>0</v>
      </c>
      <c r="K532" s="682"/>
      <c r="L532" s="682">
        <v>0</v>
      </c>
      <c r="M532" s="682"/>
      <c r="N532" s="682">
        <v>509.22</v>
      </c>
      <c r="O532" s="682"/>
      <c r="P532" s="445"/>
      <c r="Q532" s="445"/>
      <c r="R532" s="445"/>
    </row>
    <row r="533" spans="1:18" hidden="1" outlineLevel="1">
      <c r="A533" s="505"/>
      <c r="B533" s="506">
        <v>2790</v>
      </c>
      <c r="C533" s="507" t="s">
        <v>1747</v>
      </c>
      <c r="D533" s="681" t="s">
        <v>1542</v>
      </c>
      <c r="E533" s="681"/>
      <c r="F533" s="681"/>
      <c r="G533" s="681"/>
      <c r="H533" s="681"/>
      <c r="I533" s="508">
        <v>492</v>
      </c>
      <c r="J533" s="682">
        <v>0</v>
      </c>
      <c r="K533" s="682"/>
      <c r="L533" s="682">
        <v>0</v>
      </c>
      <c r="M533" s="682"/>
      <c r="N533" s="682">
        <v>492</v>
      </c>
      <c r="O533" s="682"/>
      <c r="P533" s="445"/>
      <c r="Q533" s="445"/>
      <c r="R533" s="445"/>
    </row>
    <row r="534" spans="1:18" hidden="1" outlineLevel="1">
      <c r="A534" s="505"/>
      <c r="B534" s="506">
        <v>2793</v>
      </c>
      <c r="C534" s="507" t="s">
        <v>1748</v>
      </c>
      <c r="D534" s="681" t="s">
        <v>1172</v>
      </c>
      <c r="E534" s="681"/>
      <c r="F534" s="681"/>
      <c r="G534" s="681"/>
      <c r="H534" s="681"/>
      <c r="I534" s="508">
        <v>547.84</v>
      </c>
      <c r="J534" s="682">
        <v>0</v>
      </c>
      <c r="K534" s="682"/>
      <c r="L534" s="682">
        <v>0</v>
      </c>
      <c r="M534" s="682"/>
      <c r="N534" s="682">
        <v>547.84</v>
      </c>
      <c r="O534" s="682"/>
      <c r="P534" s="445"/>
      <c r="Q534" s="445"/>
      <c r="R534" s="445"/>
    </row>
    <row r="535" spans="1:18" hidden="1" outlineLevel="1">
      <c r="A535" s="505"/>
      <c r="B535" s="506">
        <v>2794</v>
      </c>
      <c r="C535" s="507" t="s">
        <v>1749</v>
      </c>
      <c r="D535" s="681" t="s">
        <v>1172</v>
      </c>
      <c r="E535" s="681"/>
      <c r="F535" s="681"/>
      <c r="G535" s="681"/>
      <c r="H535" s="681"/>
      <c r="I535" s="508">
        <v>774.72</v>
      </c>
      <c r="J535" s="682">
        <v>0</v>
      </c>
      <c r="K535" s="682"/>
      <c r="L535" s="682">
        <v>0</v>
      </c>
      <c r="M535" s="682"/>
      <c r="N535" s="682">
        <v>774.72</v>
      </c>
      <c r="O535" s="682"/>
      <c r="P535" s="445"/>
      <c r="Q535" s="445"/>
      <c r="R535" s="445"/>
    </row>
    <row r="536" spans="1:18" hidden="1" outlineLevel="1">
      <c r="A536" s="505"/>
      <c r="B536" s="506">
        <v>2795</v>
      </c>
      <c r="C536" s="507" t="s">
        <v>1750</v>
      </c>
      <c r="D536" s="681" t="s">
        <v>1188</v>
      </c>
      <c r="E536" s="681"/>
      <c r="F536" s="681"/>
      <c r="G536" s="681"/>
      <c r="H536" s="681"/>
      <c r="I536" s="508">
        <v>522.75</v>
      </c>
      <c r="J536" s="682">
        <v>0</v>
      </c>
      <c r="K536" s="682"/>
      <c r="L536" s="682">
        <v>0</v>
      </c>
      <c r="M536" s="682"/>
      <c r="N536" s="682">
        <v>522.75</v>
      </c>
      <c r="O536" s="682"/>
      <c r="P536" s="445"/>
      <c r="Q536" s="445"/>
      <c r="R536" s="445"/>
    </row>
    <row r="537" spans="1:18" hidden="1" outlineLevel="1">
      <c r="A537" s="505"/>
      <c r="B537" s="506">
        <v>2796</v>
      </c>
      <c r="C537" s="507" t="s">
        <v>1751</v>
      </c>
      <c r="D537" s="681" t="s">
        <v>1188</v>
      </c>
      <c r="E537" s="681"/>
      <c r="F537" s="681"/>
      <c r="G537" s="681"/>
      <c r="H537" s="681"/>
      <c r="I537" s="508">
        <v>545.75</v>
      </c>
      <c r="J537" s="682">
        <v>0</v>
      </c>
      <c r="K537" s="682"/>
      <c r="L537" s="682">
        <v>0</v>
      </c>
      <c r="M537" s="682"/>
      <c r="N537" s="682">
        <v>545.75</v>
      </c>
      <c r="O537" s="682"/>
      <c r="P537" s="445"/>
      <c r="Q537" s="445"/>
      <c r="R537" s="445"/>
    </row>
    <row r="538" spans="1:18" hidden="1" outlineLevel="1">
      <c r="A538" s="505"/>
      <c r="B538" s="506">
        <v>2797</v>
      </c>
      <c r="C538" s="507" t="s">
        <v>1752</v>
      </c>
      <c r="D538" s="681" t="s">
        <v>1753</v>
      </c>
      <c r="E538" s="681"/>
      <c r="F538" s="681"/>
      <c r="G538" s="681"/>
      <c r="H538" s="681"/>
      <c r="I538" s="508">
        <v>350.24</v>
      </c>
      <c r="J538" s="682">
        <v>0</v>
      </c>
      <c r="K538" s="682"/>
      <c r="L538" s="682">
        <v>0</v>
      </c>
      <c r="M538" s="682"/>
      <c r="N538" s="682">
        <v>350.24</v>
      </c>
      <c r="O538" s="682"/>
      <c r="P538" s="445"/>
      <c r="Q538" s="445"/>
      <c r="R538" s="445"/>
    </row>
    <row r="539" spans="1:18" hidden="1" outlineLevel="1">
      <c r="A539" s="505"/>
      <c r="B539" s="506">
        <v>2798</v>
      </c>
      <c r="C539" s="507" t="s">
        <v>1754</v>
      </c>
      <c r="D539" s="681" t="s">
        <v>1755</v>
      </c>
      <c r="E539" s="681"/>
      <c r="F539" s="681"/>
      <c r="G539" s="681"/>
      <c r="H539" s="681"/>
      <c r="I539" s="508">
        <v>1254.5999999999999</v>
      </c>
      <c r="J539" s="682">
        <v>0</v>
      </c>
      <c r="K539" s="682"/>
      <c r="L539" s="682">
        <v>0</v>
      </c>
      <c r="M539" s="682"/>
      <c r="N539" s="682">
        <v>1254.5999999999999</v>
      </c>
      <c r="O539" s="682"/>
      <c r="P539" s="445"/>
      <c r="Q539" s="445"/>
      <c r="R539" s="445"/>
    </row>
    <row r="540" spans="1:18" hidden="1" outlineLevel="1">
      <c r="A540" s="505"/>
      <c r="B540" s="506">
        <v>2799</v>
      </c>
      <c r="C540" s="507" t="s">
        <v>1756</v>
      </c>
      <c r="D540" s="681" t="s">
        <v>1190</v>
      </c>
      <c r="E540" s="681"/>
      <c r="F540" s="681"/>
      <c r="G540" s="681"/>
      <c r="H540" s="681"/>
      <c r="I540" s="508">
        <v>1044.45</v>
      </c>
      <c r="J540" s="682">
        <v>0</v>
      </c>
      <c r="K540" s="682"/>
      <c r="L540" s="682">
        <v>0</v>
      </c>
      <c r="M540" s="682"/>
      <c r="N540" s="682">
        <v>1044.45</v>
      </c>
      <c r="O540" s="682"/>
      <c r="P540" s="445"/>
      <c r="Q540" s="445"/>
      <c r="R540" s="445"/>
    </row>
    <row r="541" spans="1:18" hidden="1" outlineLevel="1">
      <c r="A541" s="505"/>
      <c r="B541" s="506">
        <v>2800</v>
      </c>
      <c r="C541" s="507" t="s">
        <v>1757</v>
      </c>
      <c r="D541" s="681" t="s">
        <v>1190</v>
      </c>
      <c r="E541" s="681"/>
      <c r="F541" s="681"/>
      <c r="G541" s="681"/>
      <c r="H541" s="681"/>
      <c r="I541" s="508">
        <v>1000.54</v>
      </c>
      <c r="J541" s="682">
        <v>0</v>
      </c>
      <c r="K541" s="682"/>
      <c r="L541" s="682">
        <v>0</v>
      </c>
      <c r="M541" s="682"/>
      <c r="N541" s="682">
        <v>1000.54</v>
      </c>
      <c r="O541" s="682"/>
      <c r="P541" s="445"/>
      <c r="Q541" s="445"/>
      <c r="R541" s="445"/>
    </row>
    <row r="542" spans="1:18" hidden="1" outlineLevel="1">
      <c r="A542" s="505"/>
      <c r="B542" s="506">
        <v>2801</v>
      </c>
      <c r="C542" s="507" t="s">
        <v>1758</v>
      </c>
      <c r="D542" s="681" t="s">
        <v>1759</v>
      </c>
      <c r="E542" s="681"/>
      <c r="F542" s="681"/>
      <c r="G542" s="681"/>
      <c r="H542" s="681"/>
      <c r="I542" s="508">
        <v>1041.32</v>
      </c>
      <c r="J542" s="682">
        <v>0</v>
      </c>
      <c r="K542" s="682"/>
      <c r="L542" s="682">
        <v>0</v>
      </c>
      <c r="M542" s="682"/>
      <c r="N542" s="682">
        <v>1041.32</v>
      </c>
      <c r="O542" s="682"/>
      <c r="P542" s="445"/>
      <c r="Q542" s="445"/>
      <c r="R542" s="445"/>
    </row>
    <row r="543" spans="1:18" hidden="1" outlineLevel="1">
      <c r="A543" s="505"/>
      <c r="B543" s="506">
        <v>2802</v>
      </c>
      <c r="C543" s="507" t="s">
        <v>1760</v>
      </c>
      <c r="D543" s="681" t="s">
        <v>1759</v>
      </c>
      <c r="E543" s="681"/>
      <c r="F543" s="681"/>
      <c r="G543" s="681"/>
      <c r="H543" s="681"/>
      <c r="I543" s="508">
        <v>1526.43</v>
      </c>
      <c r="J543" s="682">
        <v>0</v>
      </c>
      <c r="K543" s="682"/>
      <c r="L543" s="682">
        <v>0</v>
      </c>
      <c r="M543" s="682"/>
      <c r="N543" s="682">
        <v>1526.43</v>
      </c>
      <c r="O543" s="682"/>
      <c r="P543" s="445"/>
      <c r="Q543" s="445"/>
      <c r="R543" s="445"/>
    </row>
    <row r="544" spans="1:18" hidden="1" outlineLevel="1">
      <c r="A544" s="505"/>
      <c r="B544" s="506">
        <v>2816</v>
      </c>
      <c r="C544" s="507" t="s">
        <v>1761</v>
      </c>
      <c r="D544" s="681" t="s">
        <v>1632</v>
      </c>
      <c r="E544" s="681"/>
      <c r="F544" s="681"/>
      <c r="G544" s="681"/>
      <c r="H544" s="681"/>
      <c r="I544" s="508">
        <v>677</v>
      </c>
      <c r="J544" s="682">
        <v>0</v>
      </c>
      <c r="K544" s="682"/>
      <c r="L544" s="682">
        <v>0</v>
      </c>
      <c r="M544" s="682"/>
      <c r="N544" s="682">
        <v>677</v>
      </c>
      <c r="O544" s="682"/>
      <c r="P544" s="445"/>
      <c r="Q544" s="445"/>
      <c r="R544" s="445"/>
    </row>
    <row r="545" spans="1:18" hidden="1" outlineLevel="1">
      <c r="A545" s="505"/>
      <c r="B545" s="506">
        <v>2817</v>
      </c>
      <c r="C545" s="507" t="s">
        <v>1762</v>
      </c>
      <c r="D545" s="681" t="s">
        <v>1632</v>
      </c>
      <c r="E545" s="681"/>
      <c r="F545" s="681"/>
      <c r="G545" s="681"/>
      <c r="H545" s="681"/>
      <c r="I545" s="508">
        <v>677</v>
      </c>
      <c r="J545" s="682">
        <v>0</v>
      </c>
      <c r="K545" s="682"/>
      <c r="L545" s="682">
        <v>0</v>
      </c>
      <c r="M545" s="682"/>
      <c r="N545" s="682">
        <v>677</v>
      </c>
      <c r="O545" s="682"/>
      <c r="P545" s="445"/>
      <c r="Q545" s="445"/>
      <c r="R545" s="445"/>
    </row>
    <row r="546" spans="1:18" hidden="1" outlineLevel="1">
      <c r="A546" s="505"/>
      <c r="B546" s="506">
        <v>2818</v>
      </c>
      <c r="C546" s="507" t="s">
        <v>1763</v>
      </c>
      <c r="D546" s="681" t="s">
        <v>1764</v>
      </c>
      <c r="E546" s="681"/>
      <c r="F546" s="681"/>
      <c r="G546" s="681"/>
      <c r="H546" s="681"/>
      <c r="I546" s="508">
        <v>1709.1</v>
      </c>
      <c r="J546" s="682">
        <v>0</v>
      </c>
      <c r="K546" s="682"/>
      <c r="L546" s="682">
        <v>0</v>
      </c>
      <c r="M546" s="682"/>
      <c r="N546" s="682">
        <v>1709.1</v>
      </c>
      <c r="O546" s="682"/>
      <c r="P546" s="445"/>
      <c r="Q546" s="445"/>
      <c r="R546" s="445"/>
    </row>
    <row r="547" spans="1:18" hidden="1" outlineLevel="1">
      <c r="A547" s="505"/>
      <c r="B547" s="506">
        <v>2819</v>
      </c>
      <c r="C547" s="507" t="s">
        <v>1765</v>
      </c>
      <c r="D547" s="681" t="s">
        <v>1766</v>
      </c>
      <c r="E547" s="681"/>
      <c r="F547" s="681"/>
      <c r="G547" s="681"/>
      <c r="H547" s="681"/>
      <c r="I547" s="508">
        <v>674.1</v>
      </c>
      <c r="J547" s="682">
        <v>0</v>
      </c>
      <c r="K547" s="682"/>
      <c r="L547" s="682">
        <v>0</v>
      </c>
      <c r="M547" s="682"/>
      <c r="N547" s="682">
        <v>674.1</v>
      </c>
      <c r="O547" s="682"/>
      <c r="P547" s="445"/>
      <c r="Q547" s="445"/>
      <c r="R547" s="445"/>
    </row>
    <row r="548" spans="1:18" hidden="1" outlineLevel="1">
      <c r="A548" s="505"/>
      <c r="B548" s="506">
        <v>2820</v>
      </c>
      <c r="C548" s="507" t="s">
        <v>1767</v>
      </c>
      <c r="D548" s="681" t="s">
        <v>1768</v>
      </c>
      <c r="E548" s="681"/>
      <c r="F548" s="681"/>
      <c r="G548" s="681"/>
      <c r="H548" s="681"/>
      <c r="I548" s="508">
        <v>2600</v>
      </c>
      <c r="J548" s="682">
        <v>0</v>
      </c>
      <c r="K548" s="682"/>
      <c r="L548" s="682">
        <v>0</v>
      </c>
      <c r="M548" s="682"/>
      <c r="N548" s="682">
        <v>2600</v>
      </c>
      <c r="O548" s="682"/>
      <c r="P548" s="445"/>
      <c r="Q548" s="445"/>
      <c r="R548" s="445"/>
    </row>
    <row r="549" spans="1:18" hidden="1" outlineLevel="1">
      <c r="A549" s="505"/>
      <c r="B549" s="506">
        <v>2826</v>
      </c>
      <c r="C549" s="507" t="s">
        <v>1769</v>
      </c>
      <c r="D549" s="681" t="s">
        <v>1770</v>
      </c>
      <c r="E549" s="681"/>
      <c r="F549" s="681"/>
      <c r="G549" s="681"/>
      <c r="H549" s="681"/>
      <c r="I549" s="508">
        <v>259</v>
      </c>
      <c r="J549" s="682">
        <v>0</v>
      </c>
      <c r="K549" s="682"/>
      <c r="L549" s="682">
        <v>0</v>
      </c>
      <c r="M549" s="682"/>
      <c r="N549" s="682">
        <v>259</v>
      </c>
      <c r="O549" s="682"/>
      <c r="P549" s="445"/>
      <c r="Q549" s="445"/>
      <c r="R549" s="445"/>
    </row>
    <row r="550" spans="1:18" hidden="1" outlineLevel="1">
      <c r="A550" s="505"/>
      <c r="B550" s="506">
        <v>2827</v>
      </c>
      <c r="C550" s="507" t="s">
        <v>1771</v>
      </c>
      <c r="D550" s="681" t="s">
        <v>1772</v>
      </c>
      <c r="E550" s="681"/>
      <c r="F550" s="681"/>
      <c r="G550" s="681"/>
      <c r="H550" s="681"/>
      <c r="I550" s="508">
        <v>469</v>
      </c>
      <c r="J550" s="682">
        <v>0</v>
      </c>
      <c r="K550" s="682"/>
      <c r="L550" s="682">
        <v>0</v>
      </c>
      <c r="M550" s="682"/>
      <c r="N550" s="682">
        <v>469</v>
      </c>
      <c r="O550" s="682"/>
      <c r="P550" s="445"/>
      <c r="Q550" s="445"/>
      <c r="R550" s="445"/>
    </row>
    <row r="551" spans="1:18" hidden="1" outlineLevel="1">
      <c r="A551" s="505"/>
      <c r="B551" s="506">
        <v>2828</v>
      </c>
      <c r="C551" s="507" t="s">
        <v>1773</v>
      </c>
      <c r="D551" s="681" t="s">
        <v>1774</v>
      </c>
      <c r="E551" s="681"/>
      <c r="F551" s="681"/>
      <c r="G551" s="681"/>
      <c r="H551" s="681"/>
      <c r="I551" s="508">
        <v>1700</v>
      </c>
      <c r="J551" s="682">
        <v>0</v>
      </c>
      <c r="K551" s="682"/>
      <c r="L551" s="682">
        <v>0</v>
      </c>
      <c r="M551" s="682"/>
      <c r="N551" s="682">
        <v>1700</v>
      </c>
      <c r="O551" s="682"/>
      <c r="P551" s="445"/>
      <c r="Q551" s="445"/>
      <c r="R551" s="445"/>
    </row>
    <row r="552" spans="1:18" hidden="1" outlineLevel="1">
      <c r="A552" s="505"/>
      <c r="B552" s="506">
        <v>2832</v>
      </c>
      <c r="C552" s="507" t="s">
        <v>1775</v>
      </c>
      <c r="D552" s="681" t="s">
        <v>1190</v>
      </c>
      <c r="E552" s="681"/>
      <c r="F552" s="681"/>
      <c r="G552" s="681"/>
      <c r="H552" s="681"/>
      <c r="I552" s="508">
        <v>1044.46</v>
      </c>
      <c r="J552" s="682">
        <v>0</v>
      </c>
      <c r="K552" s="682"/>
      <c r="L552" s="682">
        <v>0</v>
      </c>
      <c r="M552" s="682"/>
      <c r="N552" s="682">
        <v>1044.46</v>
      </c>
      <c r="O552" s="682"/>
      <c r="P552" s="445"/>
      <c r="Q552" s="445"/>
      <c r="R552" s="445"/>
    </row>
    <row r="553" spans="1:18" hidden="1" outlineLevel="1">
      <c r="A553" s="505"/>
      <c r="B553" s="506">
        <v>2909</v>
      </c>
      <c r="C553" s="507" t="s">
        <v>1776</v>
      </c>
      <c r="D553" s="681" t="s">
        <v>1777</v>
      </c>
      <c r="E553" s="681"/>
      <c r="F553" s="681"/>
      <c r="G553" s="681"/>
      <c r="H553" s="681"/>
      <c r="I553" s="508">
        <v>1100</v>
      </c>
      <c r="J553" s="682">
        <v>0</v>
      </c>
      <c r="K553" s="682"/>
      <c r="L553" s="682">
        <v>0</v>
      </c>
      <c r="M553" s="682"/>
      <c r="N553" s="682">
        <v>1100</v>
      </c>
      <c r="O553" s="682"/>
      <c r="P553" s="445"/>
      <c r="Q553" s="445"/>
      <c r="R553" s="445"/>
    </row>
    <row r="554" spans="1:18" hidden="1" outlineLevel="1">
      <c r="A554" s="505"/>
      <c r="B554" s="506">
        <v>2917</v>
      </c>
      <c r="C554" s="507" t="s">
        <v>1778</v>
      </c>
      <c r="D554" s="681" t="s">
        <v>1779</v>
      </c>
      <c r="E554" s="681"/>
      <c r="F554" s="681"/>
      <c r="G554" s="681"/>
      <c r="H554" s="681"/>
      <c r="I554" s="508">
        <v>307.38</v>
      </c>
      <c r="J554" s="682">
        <v>0</v>
      </c>
      <c r="K554" s="682"/>
      <c r="L554" s="682">
        <v>0</v>
      </c>
      <c r="M554" s="682"/>
      <c r="N554" s="682">
        <v>307.38</v>
      </c>
      <c r="O554" s="682"/>
      <c r="P554" s="445"/>
      <c r="Q554" s="445"/>
      <c r="R554" s="445"/>
    </row>
    <row r="555" spans="1:18" hidden="1" outlineLevel="1">
      <c r="A555" s="505"/>
      <c r="B555" s="506">
        <v>2918</v>
      </c>
      <c r="C555" s="507" t="s">
        <v>1780</v>
      </c>
      <c r="D555" s="681" t="s">
        <v>1781</v>
      </c>
      <c r="E555" s="681"/>
      <c r="F555" s="681"/>
      <c r="G555" s="681"/>
      <c r="H555" s="681"/>
      <c r="I555" s="508">
        <v>626.25</v>
      </c>
      <c r="J555" s="682">
        <v>0</v>
      </c>
      <c r="K555" s="682"/>
      <c r="L555" s="682">
        <v>0</v>
      </c>
      <c r="M555" s="682"/>
      <c r="N555" s="682">
        <v>626.25</v>
      </c>
      <c r="O555" s="682"/>
      <c r="P555" s="445"/>
      <c r="Q555" s="445"/>
      <c r="R555" s="445"/>
    </row>
    <row r="556" spans="1:18" hidden="1" outlineLevel="1">
      <c r="A556" s="505"/>
      <c r="B556" s="506">
        <v>2919</v>
      </c>
      <c r="C556" s="507" t="s">
        <v>1782</v>
      </c>
      <c r="D556" s="681" t="s">
        <v>1783</v>
      </c>
      <c r="E556" s="681"/>
      <c r="F556" s="681"/>
      <c r="G556" s="681"/>
      <c r="H556" s="681"/>
      <c r="I556" s="508">
        <v>230.02</v>
      </c>
      <c r="J556" s="682">
        <v>0</v>
      </c>
      <c r="K556" s="682"/>
      <c r="L556" s="682">
        <v>0</v>
      </c>
      <c r="M556" s="682"/>
      <c r="N556" s="682">
        <v>230.02</v>
      </c>
      <c r="O556" s="682"/>
      <c r="P556" s="445"/>
      <c r="Q556" s="445"/>
      <c r="R556" s="445"/>
    </row>
    <row r="557" spans="1:18" hidden="1" outlineLevel="1">
      <c r="A557" s="505"/>
      <c r="B557" s="506">
        <v>2920</v>
      </c>
      <c r="C557" s="507" t="s">
        <v>1784</v>
      </c>
      <c r="D557" s="681" t="s">
        <v>1785</v>
      </c>
      <c r="E557" s="681"/>
      <c r="F557" s="681"/>
      <c r="G557" s="681"/>
      <c r="H557" s="681"/>
      <c r="I557" s="508">
        <v>844.76</v>
      </c>
      <c r="J557" s="682">
        <v>0</v>
      </c>
      <c r="K557" s="682"/>
      <c r="L557" s="682">
        <v>0</v>
      </c>
      <c r="M557" s="682"/>
      <c r="N557" s="682">
        <v>844.76</v>
      </c>
      <c r="O557" s="682"/>
      <c r="P557" s="445"/>
      <c r="Q557" s="445"/>
      <c r="R557" s="445"/>
    </row>
    <row r="558" spans="1:18" hidden="1" outlineLevel="1">
      <c r="A558" s="505"/>
      <c r="B558" s="506">
        <v>2921</v>
      </c>
      <c r="C558" s="507" t="s">
        <v>1786</v>
      </c>
      <c r="D558" s="681" t="s">
        <v>1787</v>
      </c>
      <c r="E558" s="681"/>
      <c r="F558" s="681"/>
      <c r="G558" s="681"/>
      <c r="H558" s="681"/>
      <c r="I558" s="508">
        <v>524.84</v>
      </c>
      <c r="J558" s="682">
        <v>0</v>
      </c>
      <c r="K558" s="682"/>
      <c r="L558" s="682">
        <v>0</v>
      </c>
      <c r="M558" s="682"/>
      <c r="N558" s="682">
        <v>524.84</v>
      </c>
      <c r="O558" s="682"/>
      <c r="P558" s="445"/>
      <c r="Q558" s="445"/>
      <c r="R558" s="445"/>
    </row>
    <row r="559" spans="1:18" hidden="1" outlineLevel="1">
      <c r="A559" s="505"/>
      <c r="B559" s="506">
        <v>2922</v>
      </c>
      <c r="C559" s="507" t="s">
        <v>1788</v>
      </c>
      <c r="D559" s="681" t="s">
        <v>1789</v>
      </c>
      <c r="E559" s="681"/>
      <c r="F559" s="681"/>
      <c r="G559" s="681"/>
      <c r="H559" s="681"/>
      <c r="I559" s="508">
        <v>2097.27</v>
      </c>
      <c r="J559" s="682">
        <v>0</v>
      </c>
      <c r="K559" s="682"/>
      <c r="L559" s="682">
        <v>0</v>
      </c>
      <c r="M559" s="682"/>
      <c r="N559" s="682">
        <v>2097.27</v>
      </c>
      <c r="O559" s="682"/>
      <c r="P559" s="486"/>
      <c r="Q559" s="486"/>
      <c r="R559" s="445"/>
    </row>
    <row r="560" spans="1:18" hidden="1" outlineLevel="1">
      <c r="A560" s="505"/>
      <c r="B560" s="506">
        <v>2923</v>
      </c>
      <c r="C560" s="507" t="s">
        <v>1790</v>
      </c>
      <c r="D560" s="681" t="s">
        <v>1791</v>
      </c>
      <c r="E560" s="681"/>
      <c r="F560" s="681"/>
      <c r="G560" s="681"/>
      <c r="H560" s="681"/>
      <c r="I560" s="508">
        <v>1013.09</v>
      </c>
      <c r="J560" s="682">
        <v>0</v>
      </c>
      <c r="K560" s="682"/>
      <c r="L560" s="682">
        <v>0</v>
      </c>
      <c r="M560" s="682"/>
      <c r="N560" s="682">
        <v>1013.09</v>
      </c>
      <c r="O560" s="682"/>
      <c r="P560" s="486"/>
      <c r="Q560" s="486"/>
      <c r="R560" s="445"/>
    </row>
    <row r="561" spans="1:18" hidden="1" outlineLevel="1">
      <c r="A561" s="505"/>
      <c r="B561" s="506">
        <v>2924</v>
      </c>
      <c r="C561" s="507" t="s">
        <v>1792</v>
      </c>
      <c r="D561" s="681" t="s">
        <v>1793</v>
      </c>
      <c r="E561" s="681"/>
      <c r="F561" s="681"/>
      <c r="G561" s="681"/>
      <c r="H561" s="681"/>
      <c r="I561" s="508">
        <v>125.46</v>
      </c>
      <c r="J561" s="682">
        <v>0</v>
      </c>
      <c r="K561" s="682"/>
      <c r="L561" s="682">
        <v>0</v>
      </c>
      <c r="M561" s="682"/>
      <c r="N561" s="682">
        <v>125.46</v>
      </c>
      <c r="O561" s="682"/>
      <c r="P561" s="486"/>
      <c r="Q561" s="486"/>
      <c r="R561" s="445"/>
    </row>
    <row r="562" spans="1:18" hidden="1" outlineLevel="1">
      <c r="A562" s="505"/>
      <c r="B562" s="506">
        <v>2935</v>
      </c>
      <c r="C562" s="507" t="s">
        <v>1794</v>
      </c>
      <c r="D562" s="681" t="s">
        <v>1795</v>
      </c>
      <c r="E562" s="681"/>
      <c r="F562" s="681"/>
      <c r="G562" s="681"/>
      <c r="H562" s="681"/>
      <c r="I562" s="508">
        <v>449</v>
      </c>
      <c r="J562" s="682">
        <v>0</v>
      </c>
      <c r="K562" s="682"/>
      <c r="L562" s="682">
        <v>0</v>
      </c>
      <c r="M562" s="682"/>
      <c r="N562" s="682">
        <v>449</v>
      </c>
      <c r="O562" s="682"/>
      <c r="P562" s="486"/>
      <c r="Q562" s="486"/>
      <c r="R562" s="445"/>
    </row>
    <row r="563" spans="1:18" hidden="1" outlineLevel="1">
      <c r="A563" s="505"/>
      <c r="B563" s="506">
        <v>2936</v>
      </c>
      <c r="C563" s="507" t="s">
        <v>1796</v>
      </c>
      <c r="D563" s="681" t="s">
        <v>1797</v>
      </c>
      <c r="E563" s="681"/>
      <c r="F563" s="681"/>
      <c r="G563" s="681"/>
      <c r="H563" s="681"/>
      <c r="I563" s="508">
        <v>949</v>
      </c>
      <c r="J563" s="682">
        <v>0</v>
      </c>
      <c r="K563" s="682"/>
      <c r="L563" s="682">
        <v>0</v>
      </c>
      <c r="M563" s="682"/>
      <c r="N563" s="682">
        <v>949</v>
      </c>
      <c r="O563" s="682"/>
      <c r="P563" s="486"/>
      <c r="Q563" s="486"/>
      <c r="R563" s="445"/>
    </row>
    <row r="564" spans="1:18" hidden="1" outlineLevel="1">
      <c r="A564" s="505"/>
      <c r="B564" s="506">
        <v>2937</v>
      </c>
      <c r="C564" s="507" t="s">
        <v>1798</v>
      </c>
      <c r="D564" s="681" t="s">
        <v>1799</v>
      </c>
      <c r="E564" s="681"/>
      <c r="F564" s="681"/>
      <c r="G564" s="681"/>
      <c r="H564" s="681"/>
      <c r="I564" s="508">
        <v>469.99</v>
      </c>
      <c r="J564" s="682">
        <v>0</v>
      </c>
      <c r="K564" s="682"/>
      <c r="L564" s="682">
        <v>0</v>
      </c>
      <c r="M564" s="682"/>
      <c r="N564" s="682">
        <v>469.99</v>
      </c>
      <c r="O564" s="682"/>
      <c r="P564" s="486"/>
      <c r="Q564" s="486"/>
      <c r="R564" s="445"/>
    </row>
    <row r="565" spans="1:18" hidden="1" outlineLevel="1">
      <c r="A565" s="505"/>
      <c r="B565" s="506">
        <v>2938</v>
      </c>
      <c r="C565" s="507" t="s">
        <v>1800</v>
      </c>
      <c r="D565" s="681" t="s">
        <v>1742</v>
      </c>
      <c r="E565" s="681"/>
      <c r="F565" s="681"/>
      <c r="G565" s="681"/>
      <c r="H565" s="681"/>
      <c r="I565" s="508">
        <v>1499.99</v>
      </c>
      <c r="J565" s="682">
        <v>0</v>
      </c>
      <c r="K565" s="682"/>
      <c r="L565" s="682">
        <v>0</v>
      </c>
      <c r="M565" s="682"/>
      <c r="N565" s="682">
        <v>1499.99</v>
      </c>
      <c r="O565" s="682"/>
      <c r="P565" s="486"/>
      <c r="Q565" s="486"/>
      <c r="R565" s="445"/>
    </row>
    <row r="566" spans="1:18" hidden="1" outlineLevel="1">
      <c r="A566" s="505"/>
      <c r="B566" s="506">
        <v>2942</v>
      </c>
      <c r="C566" s="507" t="s">
        <v>1801</v>
      </c>
      <c r="D566" s="681" t="s">
        <v>1802</v>
      </c>
      <c r="E566" s="681"/>
      <c r="F566" s="681"/>
      <c r="G566" s="681"/>
      <c r="H566" s="681"/>
      <c r="I566" s="508">
        <v>3500</v>
      </c>
      <c r="J566" s="682">
        <v>0</v>
      </c>
      <c r="K566" s="682"/>
      <c r="L566" s="682">
        <v>0</v>
      </c>
      <c r="M566" s="682"/>
      <c r="N566" s="682">
        <v>3500</v>
      </c>
      <c r="O566" s="682"/>
      <c r="P566" s="486"/>
      <c r="Q566" s="486"/>
      <c r="R566" s="445"/>
    </row>
    <row r="567" spans="1:18" hidden="1" outlineLevel="1">
      <c r="A567" s="505"/>
      <c r="B567" s="506">
        <v>2943</v>
      </c>
      <c r="C567" s="507" t="s">
        <v>1803</v>
      </c>
      <c r="D567" s="681" t="s">
        <v>1804</v>
      </c>
      <c r="E567" s="681"/>
      <c r="F567" s="681"/>
      <c r="G567" s="681"/>
      <c r="H567" s="681"/>
      <c r="I567" s="508">
        <v>1700</v>
      </c>
      <c r="J567" s="682">
        <v>0</v>
      </c>
      <c r="K567" s="682"/>
      <c r="L567" s="682">
        <v>0</v>
      </c>
      <c r="M567" s="682"/>
      <c r="N567" s="682">
        <v>1700</v>
      </c>
      <c r="O567" s="682"/>
      <c r="P567" s="486"/>
      <c r="Q567" s="486"/>
      <c r="R567" s="445"/>
    </row>
    <row r="568" spans="1:18" hidden="1" outlineLevel="1">
      <c r="A568" s="505"/>
      <c r="B568" s="506">
        <v>2944</v>
      </c>
      <c r="C568" s="507" t="s">
        <v>1805</v>
      </c>
      <c r="D568" s="681" t="s">
        <v>1806</v>
      </c>
      <c r="E568" s="681"/>
      <c r="F568" s="681"/>
      <c r="G568" s="681"/>
      <c r="H568" s="681"/>
      <c r="I568" s="508">
        <v>1200</v>
      </c>
      <c r="J568" s="682">
        <v>0</v>
      </c>
      <c r="K568" s="682"/>
      <c r="L568" s="682">
        <v>0</v>
      </c>
      <c r="M568" s="682"/>
      <c r="N568" s="682">
        <v>1200</v>
      </c>
      <c r="O568" s="682"/>
      <c r="P568" s="486"/>
      <c r="Q568" s="486"/>
      <c r="R568" s="445"/>
    </row>
    <row r="569" spans="1:18" hidden="1" outlineLevel="1">
      <c r="A569" s="505"/>
      <c r="B569" s="506">
        <v>2945</v>
      </c>
      <c r="C569" s="507" t="s">
        <v>1807</v>
      </c>
      <c r="D569" s="681" t="s">
        <v>1808</v>
      </c>
      <c r="E569" s="681"/>
      <c r="F569" s="681"/>
      <c r="G569" s="681"/>
      <c r="H569" s="681"/>
      <c r="I569" s="508">
        <v>3243</v>
      </c>
      <c r="J569" s="682">
        <v>0</v>
      </c>
      <c r="K569" s="682"/>
      <c r="L569" s="682">
        <v>0</v>
      </c>
      <c r="M569" s="682"/>
      <c r="N569" s="682">
        <v>3243</v>
      </c>
      <c r="O569" s="682"/>
      <c r="P569" s="486"/>
      <c r="Q569" s="486"/>
      <c r="R569" s="445"/>
    </row>
    <row r="570" spans="1:18" hidden="1" outlineLevel="1">
      <c r="A570" s="505"/>
      <c r="B570" s="506">
        <v>2946</v>
      </c>
      <c r="C570" s="507" t="s">
        <v>1809</v>
      </c>
      <c r="D570" s="681" t="s">
        <v>1810</v>
      </c>
      <c r="E570" s="681"/>
      <c r="F570" s="681"/>
      <c r="G570" s="681"/>
      <c r="H570" s="681"/>
      <c r="I570" s="508">
        <v>1750</v>
      </c>
      <c r="J570" s="682">
        <v>0</v>
      </c>
      <c r="K570" s="682"/>
      <c r="L570" s="682">
        <v>0</v>
      </c>
      <c r="M570" s="682"/>
      <c r="N570" s="682">
        <v>1750</v>
      </c>
      <c r="O570" s="682"/>
      <c r="P570" s="486"/>
      <c r="Q570" s="486"/>
      <c r="R570" s="445"/>
    </row>
    <row r="571" spans="1:18" hidden="1" outlineLevel="1">
      <c r="A571" s="505"/>
      <c r="B571" s="506">
        <v>2947</v>
      </c>
      <c r="C571" s="507" t="s">
        <v>1811</v>
      </c>
      <c r="D571" s="681" t="s">
        <v>1812</v>
      </c>
      <c r="E571" s="681"/>
      <c r="F571" s="681"/>
      <c r="G571" s="681"/>
      <c r="H571" s="681"/>
      <c r="I571" s="508">
        <v>800</v>
      </c>
      <c r="J571" s="682">
        <v>0</v>
      </c>
      <c r="K571" s="682"/>
      <c r="L571" s="682">
        <v>0</v>
      </c>
      <c r="M571" s="682"/>
      <c r="N571" s="682">
        <v>800</v>
      </c>
      <c r="O571" s="682"/>
      <c r="P571" s="486"/>
      <c r="Q571" s="486"/>
      <c r="R571" s="445"/>
    </row>
    <row r="572" spans="1:18" hidden="1" outlineLevel="1">
      <c r="A572" s="505"/>
      <c r="B572" s="509">
        <v>2948</v>
      </c>
      <c r="C572" s="510" t="s">
        <v>1813</v>
      </c>
      <c r="D572" s="695" t="s">
        <v>1814</v>
      </c>
      <c r="E572" s="695"/>
      <c r="F572" s="695"/>
      <c r="G572" s="695"/>
      <c r="H572" s="695"/>
      <c r="I572" s="511">
        <v>3150</v>
      </c>
      <c r="J572" s="696">
        <v>0</v>
      </c>
      <c r="K572" s="696"/>
      <c r="L572" s="682">
        <v>0</v>
      </c>
      <c r="M572" s="682"/>
      <c r="N572" s="682">
        <v>3150</v>
      </c>
      <c r="O572" s="682"/>
      <c r="P572" s="486"/>
      <c r="Q572" s="486"/>
      <c r="R572" s="445"/>
    </row>
    <row r="573" spans="1:18" hidden="1" outlineLevel="1">
      <c r="A573" s="512"/>
      <c r="B573" s="513">
        <v>2949</v>
      </c>
      <c r="C573" s="513" t="s">
        <v>1815</v>
      </c>
      <c r="D573" s="687" t="s">
        <v>1816</v>
      </c>
      <c r="E573" s="688"/>
      <c r="F573" s="688"/>
      <c r="G573" s="688"/>
      <c r="H573" s="689"/>
      <c r="I573" s="514">
        <v>1729</v>
      </c>
      <c r="J573" s="690">
        <v>0</v>
      </c>
      <c r="K573" s="691"/>
      <c r="L573" s="682">
        <v>0</v>
      </c>
      <c r="M573" s="682"/>
      <c r="N573" s="682">
        <v>1729</v>
      </c>
      <c r="O573" s="682"/>
      <c r="P573" s="486"/>
      <c r="Q573" s="486"/>
      <c r="R573" s="445"/>
    </row>
    <row r="574" spans="1:18" ht="15.75" hidden="1" outlineLevel="1" thickBot="1">
      <c r="A574" s="662"/>
      <c r="B574" s="662"/>
      <c r="C574" s="662"/>
      <c r="D574" s="662"/>
      <c r="E574" s="662"/>
      <c r="F574" s="662"/>
      <c r="G574" s="692" t="s">
        <v>604</v>
      </c>
      <c r="H574" s="692"/>
      <c r="I574" s="515">
        <v>526749.61000000034</v>
      </c>
      <c r="J574" s="693">
        <v>0</v>
      </c>
      <c r="K574" s="693"/>
      <c r="L574" s="693">
        <v>0</v>
      </c>
      <c r="M574" s="693"/>
      <c r="N574" s="694">
        <v>526749.61000000034</v>
      </c>
      <c r="O574" s="694"/>
      <c r="P574" s="488">
        <v>526749.61000000034</v>
      </c>
      <c r="Q574" s="486"/>
      <c r="R574" s="445"/>
    </row>
    <row r="575" spans="1:18" hidden="1" outlineLevel="1">
      <c r="A575" s="662"/>
      <c r="B575" s="662"/>
      <c r="C575" s="662"/>
      <c r="D575" s="662"/>
      <c r="E575" s="662"/>
      <c r="F575" s="662"/>
      <c r="G575" s="662"/>
      <c r="H575" s="662"/>
      <c r="I575" s="662"/>
      <c r="J575" s="662"/>
      <c r="K575" s="662"/>
      <c r="L575" s="662"/>
      <c r="M575" s="662"/>
      <c r="N575" s="662"/>
      <c r="O575" s="662"/>
      <c r="P575" s="445"/>
      <c r="Q575" s="445"/>
      <c r="R575" s="445"/>
    </row>
    <row r="576" spans="1:18" hidden="1" outlineLevel="1">
      <c r="A576" s="486"/>
      <c r="B576" s="684" t="s">
        <v>1817</v>
      </c>
      <c r="C576" s="684"/>
      <c r="D576" s="684"/>
      <c r="E576" s="684"/>
      <c r="F576" s="662"/>
      <c r="G576" s="662"/>
      <c r="H576" s="674" t="s">
        <v>1818</v>
      </c>
      <c r="I576" s="674"/>
      <c r="J576" s="674"/>
      <c r="K576" s="685"/>
      <c r="L576" s="685"/>
      <c r="M576" s="686" t="s">
        <v>1819</v>
      </c>
      <c r="N576" s="686"/>
      <c r="O576" s="486"/>
      <c r="P576" s="445"/>
      <c r="Q576" s="445"/>
      <c r="R576" s="445"/>
    </row>
    <row r="577" spans="1:18" hidden="1" outlineLevel="1">
      <c r="A577" s="486"/>
      <c r="B577" s="486"/>
      <c r="C577" s="486"/>
      <c r="E577" s="486"/>
      <c r="F577" s="486"/>
      <c r="G577" s="486"/>
      <c r="H577" s="486"/>
      <c r="I577" s="486"/>
      <c r="J577" s="486"/>
      <c r="K577" s="486"/>
      <c r="L577" s="486"/>
      <c r="M577" s="486"/>
      <c r="N577" s="486"/>
      <c r="O577" s="486"/>
      <c r="P577" s="445"/>
      <c r="Q577" s="445"/>
      <c r="R577" s="445"/>
    </row>
    <row r="578" spans="1:18" hidden="1" outlineLevel="1">
      <c r="A578" s="486"/>
      <c r="B578" s="486"/>
      <c r="C578" s="486"/>
      <c r="E578" s="486"/>
      <c r="F578" s="486"/>
      <c r="G578" s="486"/>
      <c r="H578" s="486"/>
      <c r="I578" s="486"/>
      <c r="J578" s="486"/>
      <c r="K578" s="486"/>
      <c r="L578" s="486"/>
      <c r="M578" s="486"/>
      <c r="N578" s="486"/>
      <c r="O578" s="486"/>
      <c r="P578" s="445"/>
      <c r="Q578" s="445"/>
      <c r="R578" s="445"/>
    </row>
    <row r="579" spans="1:18" hidden="1" outlineLevel="1">
      <c r="A579" s="486"/>
      <c r="B579" s="486"/>
      <c r="C579" s="486"/>
      <c r="E579" s="486"/>
      <c r="F579" s="486"/>
      <c r="G579" s="486"/>
      <c r="H579" s="486"/>
      <c r="I579" s="486"/>
      <c r="J579" s="486"/>
      <c r="K579" s="486"/>
      <c r="L579" s="486"/>
      <c r="M579" s="486"/>
      <c r="N579" s="486"/>
      <c r="O579" s="486"/>
      <c r="P579" s="445"/>
      <c r="Q579" s="445"/>
      <c r="R579" s="445"/>
    </row>
    <row r="580" spans="1:18" hidden="1" outlineLevel="1">
      <c r="A580" s="486"/>
      <c r="B580" s="486"/>
      <c r="C580" s="518" t="s">
        <v>1820</v>
      </c>
      <c r="D580" s="581"/>
      <c r="E580" s="486"/>
      <c r="F580" s="486"/>
      <c r="G580" s="486"/>
      <c r="H580" s="486"/>
      <c r="I580" s="486"/>
      <c r="J580" s="486"/>
      <c r="K580" s="486"/>
      <c r="L580" s="486"/>
      <c r="M580" s="486"/>
      <c r="N580" s="486"/>
      <c r="O580" s="486"/>
      <c r="P580" s="445"/>
      <c r="Q580" s="445"/>
      <c r="R580" s="445"/>
    </row>
    <row r="581" spans="1:18" hidden="1" outlineLevel="1">
      <c r="A581" s="486"/>
      <c r="B581" s="486"/>
      <c r="C581" s="488">
        <v>25415.600000000002</v>
      </c>
      <c r="E581" s="486"/>
      <c r="F581" s="486"/>
      <c r="G581" s="486"/>
      <c r="H581" s="486"/>
      <c r="I581" s="486"/>
      <c r="J581" s="486"/>
      <c r="K581" s="486"/>
      <c r="L581" s="486"/>
      <c r="M581" s="486"/>
      <c r="N581" s="486"/>
      <c r="O581" s="486"/>
      <c r="P581" s="445"/>
      <c r="Q581" s="445"/>
      <c r="R581" s="445"/>
    </row>
    <row r="582" spans="1:18" collapsed="1"/>
  </sheetData>
  <mergeCells count="2128">
    <mergeCell ref="A575:O575"/>
    <mergeCell ref="B576:E576"/>
    <mergeCell ref="F576:G576"/>
    <mergeCell ref="H576:J576"/>
    <mergeCell ref="K576:L576"/>
    <mergeCell ref="M576:N576"/>
    <mergeCell ref="D573:H573"/>
    <mergeCell ref="J573:K573"/>
    <mergeCell ref="L573:M573"/>
    <mergeCell ref="N573:O573"/>
    <mergeCell ref="A574:F574"/>
    <mergeCell ref="G574:H574"/>
    <mergeCell ref="J574:K574"/>
    <mergeCell ref="L574:M574"/>
    <mergeCell ref="N574:O574"/>
    <mergeCell ref="D571:H571"/>
    <mergeCell ref="J571:K571"/>
    <mergeCell ref="L571:M571"/>
    <mergeCell ref="N571:O571"/>
    <mergeCell ref="D572:H572"/>
    <mergeCell ref="J572:K572"/>
    <mergeCell ref="L572:M572"/>
    <mergeCell ref="N572:O572"/>
    <mergeCell ref="D569:H569"/>
    <mergeCell ref="J569:K569"/>
    <mergeCell ref="L569:M569"/>
    <mergeCell ref="N569:O569"/>
    <mergeCell ref="D570:H570"/>
    <mergeCell ref="J570:K570"/>
    <mergeCell ref="L570:M570"/>
    <mergeCell ref="N570:O570"/>
    <mergeCell ref="D567:H567"/>
    <mergeCell ref="J567:K567"/>
    <mergeCell ref="L567:M567"/>
    <mergeCell ref="N567:O567"/>
    <mergeCell ref="D568:H568"/>
    <mergeCell ref="J568:K568"/>
    <mergeCell ref="L568:M568"/>
    <mergeCell ref="N568:O568"/>
    <mergeCell ref="D565:H565"/>
    <mergeCell ref="J565:K565"/>
    <mergeCell ref="L565:M565"/>
    <mergeCell ref="N565:O565"/>
    <mergeCell ref="D566:H566"/>
    <mergeCell ref="J566:K566"/>
    <mergeCell ref="L566:M566"/>
    <mergeCell ref="N566:O566"/>
    <mergeCell ref="D563:H563"/>
    <mergeCell ref="J563:K563"/>
    <mergeCell ref="L563:M563"/>
    <mergeCell ref="N563:O563"/>
    <mergeCell ref="D564:H564"/>
    <mergeCell ref="J564:K564"/>
    <mergeCell ref="L564:M564"/>
    <mergeCell ref="N564:O564"/>
    <mergeCell ref="D561:H561"/>
    <mergeCell ref="J561:K561"/>
    <mergeCell ref="L561:M561"/>
    <mergeCell ref="N561:O561"/>
    <mergeCell ref="D562:H562"/>
    <mergeCell ref="J562:K562"/>
    <mergeCell ref="L562:M562"/>
    <mergeCell ref="N562:O562"/>
    <mergeCell ref="D559:H559"/>
    <mergeCell ref="J559:K559"/>
    <mergeCell ref="L559:M559"/>
    <mergeCell ref="N559:O559"/>
    <mergeCell ref="D560:H560"/>
    <mergeCell ref="J560:K560"/>
    <mergeCell ref="L560:M560"/>
    <mergeCell ref="N560:O560"/>
    <mergeCell ref="D557:H557"/>
    <mergeCell ref="J557:K557"/>
    <mergeCell ref="L557:M557"/>
    <mergeCell ref="N557:O557"/>
    <mergeCell ref="D558:H558"/>
    <mergeCell ref="J558:K558"/>
    <mergeCell ref="L558:M558"/>
    <mergeCell ref="N558:O558"/>
    <mergeCell ref="D555:H555"/>
    <mergeCell ref="J555:K555"/>
    <mergeCell ref="L555:M555"/>
    <mergeCell ref="N555:O555"/>
    <mergeCell ref="D556:H556"/>
    <mergeCell ref="J556:K556"/>
    <mergeCell ref="L556:M556"/>
    <mergeCell ref="N556:O556"/>
    <mergeCell ref="D553:H553"/>
    <mergeCell ref="J553:K553"/>
    <mergeCell ref="L553:M553"/>
    <mergeCell ref="N553:O553"/>
    <mergeCell ref="D554:H554"/>
    <mergeCell ref="J554:K554"/>
    <mergeCell ref="L554:M554"/>
    <mergeCell ref="N554:O554"/>
    <mergeCell ref="D551:H551"/>
    <mergeCell ref="J551:K551"/>
    <mergeCell ref="L551:M551"/>
    <mergeCell ref="N551:O551"/>
    <mergeCell ref="D552:H552"/>
    <mergeCell ref="J552:K552"/>
    <mergeCell ref="L552:M552"/>
    <mergeCell ref="N552:O552"/>
    <mergeCell ref="D549:H549"/>
    <mergeCell ref="J549:K549"/>
    <mergeCell ref="L549:M549"/>
    <mergeCell ref="N549:O549"/>
    <mergeCell ref="D550:H550"/>
    <mergeCell ref="J550:K550"/>
    <mergeCell ref="L550:M550"/>
    <mergeCell ref="N550:O550"/>
    <mergeCell ref="D547:H547"/>
    <mergeCell ref="J547:K547"/>
    <mergeCell ref="L547:M547"/>
    <mergeCell ref="N547:O547"/>
    <mergeCell ref="D548:H548"/>
    <mergeCell ref="J548:K548"/>
    <mergeCell ref="L548:M548"/>
    <mergeCell ref="N548:O548"/>
    <mergeCell ref="D545:H545"/>
    <mergeCell ref="J545:K545"/>
    <mergeCell ref="L545:M545"/>
    <mergeCell ref="N545:O545"/>
    <mergeCell ref="D546:H546"/>
    <mergeCell ref="J546:K546"/>
    <mergeCell ref="L546:M546"/>
    <mergeCell ref="N546:O546"/>
    <mergeCell ref="D543:H543"/>
    <mergeCell ref="J543:K543"/>
    <mergeCell ref="L543:M543"/>
    <mergeCell ref="N543:O543"/>
    <mergeCell ref="D544:H544"/>
    <mergeCell ref="J544:K544"/>
    <mergeCell ref="L544:M544"/>
    <mergeCell ref="N544:O544"/>
    <mergeCell ref="D541:H541"/>
    <mergeCell ref="J541:K541"/>
    <mergeCell ref="L541:M541"/>
    <mergeCell ref="N541:O541"/>
    <mergeCell ref="D542:H542"/>
    <mergeCell ref="J542:K542"/>
    <mergeCell ref="L542:M542"/>
    <mergeCell ref="N542:O542"/>
    <mergeCell ref="D539:H539"/>
    <mergeCell ref="J539:K539"/>
    <mergeCell ref="L539:M539"/>
    <mergeCell ref="N539:O539"/>
    <mergeCell ref="D540:H540"/>
    <mergeCell ref="J540:K540"/>
    <mergeCell ref="L540:M540"/>
    <mergeCell ref="N540:O540"/>
    <mergeCell ref="D537:H537"/>
    <mergeCell ref="J537:K537"/>
    <mergeCell ref="L537:M537"/>
    <mergeCell ref="N537:O537"/>
    <mergeCell ref="D538:H538"/>
    <mergeCell ref="J538:K538"/>
    <mergeCell ref="L538:M538"/>
    <mergeCell ref="N538:O538"/>
    <mergeCell ref="D535:H535"/>
    <mergeCell ref="J535:K535"/>
    <mergeCell ref="L535:M535"/>
    <mergeCell ref="N535:O535"/>
    <mergeCell ref="D536:H536"/>
    <mergeCell ref="J536:K536"/>
    <mergeCell ref="L536:M536"/>
    <mergeCell ref="N536:O536"/>
    <mergeCell ref="D533:H533"/>
    <mergeCell ref="J533:K533"/>
    <mergeCell ref="L533:M533"/>
    <mergeCell ref="N533:O533"/>
    <mergeCell ref="D534:H534"/>
    <mergeCell ref="J534:K534"/>
    <mergeCell ref="L534:M534"/>
    <mergeCell ref="N534:O534"/>
    <mergeCell ref="D531:H531"/>
    <mergeCell ref="J531:K531"/>
    <mergeCell ref="L531:M531"/>
    <mergeCell ref="N531:O531"/>
    <mergeCell ref="D532:H532"/>
    <mergeCell ref="J532:K532"/>
    <mergeCell ref="L532:M532"/>
    <mergeCell ref="N532:O532"/>
    <mergeCell ref="D529:H529"/>
    <mergeCell ref="J529:K529"/>
    <mergeCell ref="L529:M529"/>
    <mergeCell ref="N529:O529"/>
    <mergeCell ref="D530:H530"/>
    <mergeCell ref="J530:K530"/>
    <mergeCell ref="L530:M530"/>
    <mergeCell ref="N530:O530"/>
    <mergeCell ref="D527:H527"/>
    <mergeCell ref="J527:K527"/>
    <mergeCell ref="L527:M527"/>
    <mergeCell ref="N527:O527"/>
    <mergeCell ref="D528:H528"/>
    <mergeCell ref="J528:K528"/>
    <mergeCell ref="L528:M528"/>
    <mergeCell ref="N528:O528"/>
    <mergeCell ref="D525:H525"/>
    <mergeCell ref="J525:K525"/>
    <mergeCell ref="L525:M525"/>
    <mergeCell ref="N525:O525"/>
    <mergeCell ref="D526:H526"/>
    <mergeCell ref="J526:K526"/>
    <mergeCell ref="L526:M526"/>
    <mergeCell ref="N526:O526"/>
    <mergeCell ref="D523:H523"/>
    <mergeCell ref="J523:K523"/>
    <mergeCell ref="L523:M523"/>
    <mergeCell ref="N523:O523"/>
    <mergeCell ref="D524:H524"/>
    <mergeCell ref="J524:K524"/>
    <mergeCell ref="L524:M524"/>
    <mergeCell ref="N524:O524"/>
    <mergeCell ref="D521:H521"/>
    <mergeCell ref="J521:K521"/>
    <mergeCell ref="L521:M521"/>
    <mergeCell ref="N521:O521"/>
    <mergeCell ref="D522:H522"/>
    <mergeCell ref="J522:K522"/>
    <mergeCell ref="L522:M522"/>
    <mergeCell ref="N522:O522"/>
    <mergeCell ref="D519:H519"/>
    <mergeCell ref="J519:K519"/>
    <mergeCell ref="L519:M519"/>
    <mergeCell ref="N519:O519"/>
    <mergeCell ref="D520:H520"/>
    <mergeCell ref="J520:K520"/>
    <mergeCell ref="L520:M520"/>
    <mergeCell ref="N520:O520"/>
    <mergeCell ref="D517:H517"/>
    <mergeCell ref="J517:K517"/>
    <mergeCell ref="L517:M517"/>
    <mergeCell ref="N517:O517"/>
    <mergeCell ref="D518:H518"/>
    <mergeCell ref="J518:K518"/>
    <mergeCell ref="L518:M518"/>
    <mergeCell ref="N518:O518"/>
    <mergeCell ref="D515:H515"/>
    <mergeCell ref="J515:K515"/>
    <mergeCell ref="L515:M515"/>
    <mergeCell ref="N515:O515"/>
    <mergeCell ref="D516:H516"/>
    <mergeCell ref="J516:K516"/>
    <mergeCell ref="L516:M516"/>
    <mergeCell ref="N516:O516"/>
    <mergeCell ref="D513:H513"/>
    <mergeCell ref="J513:K513"/>
    <mergeCell ref="L513:M513"/>
    <mergeCell ref="N513:O513"/>
    <mergeCell ref="D514:H514"/>
    <mergeCell ref="J514:K514"/>
    <mergeCell ref="L514:M514"/>
    <mergeCell ref="N514:O514"/>
    <mergeCell ref="D511:H511"/>
    <mergeCell ref="J511:K511"/>
    <mergeCell ref="L511:M511"/>
    <mergeCell ref="N511:O511"/>
    <mergeCell ref="D512:H512"/>
    <mergeCell ref="J512:K512"/>
    <mergeCell ref="L512:M512"/>
    <mergeCell ref="N512:O512"/>
    <mergeCell ref="D509:H509"/>
    <mergeCell ref="J509:K509"/>
    <mergeCell ref="L509:M509"/>
    <mergeCell ref="N509:O509"/>
    <mergeCell ref="D510:H510"/>
    <mergeCell ref="J510:K510"/>
    <mergeCell ref="L510:M510"/>
    <mergeCell ref="N510:O510"/>
    <mergeCell ref="D507:H507"/>
    <mergeCell ref="J507:K507"/>
    <mergeCell ref="L507:M507"/>
    <mergeCell ref="N507:O507"/>
    <mergeCell ref="D508:H508"/>
    <mergeCell ref="J508:K508"/>
    <mergeCell ref="L508:M508"/>
    <mergeCell ref="N508:O508"/>
    <mergeCell ref="D505:H505"/>
    <mergeCell ref="J505:K505"/>
    <mergeCell ref="L505:M505"/>
    <mergeCell ref="N505:O505"/>
    <mergeCell ref="D506:H506"/>
    <mergeCell ref="J506:K506"/>
    <mergeCell ref="L506:M506"/>
    <mergeCell ref="N506:O506"/>
    <mergeCell ref="D503:H503"/>
    <mergeCell ref="J503:K503"/>
    <mergeCell ref="L503:M503"/>
    <mergeCell ref="N503:O503"/>
    <mergeCell ref="D504:H504"/>
    <mergeCell ref="J504:K504"/>
    <mergeCell ref="L504:M504"/>
    <mergeCell ref="N504:O504"/>
    <mergeCell ref="D501:H501"/>
    <mergeCell ref="J501:K501"/>
    <mergeCell ref="L501:M501"/>
    <mergeCell ref="N501:O501"/>
    <mergeCell ref="D502:H502"/>
    <mergeCell ref="J502:K502"/>
    <mergeCell ref="L502:M502"/>
    <mergeCell ref="N502:O502"/>
    <mergeCell ref="D499:H499"/>
    <mergeCell ref="J499:K499"/>
    <mergeCell ref="L499:M499"/>
    <mergeCell ref="N499:O499"/>
    <mergeCell ref="D500:H500"/>
    <mergeCell ref="J500:K500"/>
    <mergeCell ref="L500:M500"/>
    <mergeCell ref="N500:O500"/>
    <mergeCell ref="D497:H497"/>
    <mergeCell ref="J497:K497"/>
    <mergeCell ref="L497:M497"/>
    <mergeCell ref="N497:O497"/>
    <mergeCell ref="D498:H498"/>
    <mergeCell ref="J498:K498"/>
    <mergeCell ref="L498:M498"/>
    <mergeCell ref="N498:O498"/>
    <mergeCell ref="D495:H495"/>
    <mergeCell ref="J495:K495"/>
    <mergeCell ref="L495:M495"/>
    <mergeCell ref="N495:O495"/>
    <mergeCell ref="D496:H496"/>
    <mergeCell ref="J496:K496"/>
    <mergeCell ref="L496:M496"/>
    <mergeCell ref="N496:O496"/>
    <mergeCell ref="D493:H493"/>
    <mergeCell ref="J493:K493"/>
    <mergeCell ref="L493:M493"/>
    <mergeCell ref="N493:O493"/>
    <mergeCell ref="D494:H494"/>
    <mergeCell ref="J494:K494"/>
    <mergeCell ref="L494:M494"/>
    <mergeCell ref="N494:O494"/>
    <mergeCell ref="D491:H491"/>
    <mergeCell ref="J491:K491"/>
    <mergeCell ref="L491:M491"/>
    <mergeCell ref="N491:O491"/>
    <mergeCell ref="D492:H492"/>
    <mergeCell ref="J492:K492"/>
    <mergeCell ref="L492:M492"/>
    <mergeCell ref="N492:O492"/>
    <mergeCell ref="D489:H489"/>
    <mergeCell ref="J489:K489"/>
    <mergeCell ref="L489:M489"/>
    <mergeCell ref="N489:O489"/>
    <mergeCell ref="D490:H490"/>
    <mergeCell ref="J490:K490"/>
    <mergeCell ref="L490:M490"/>
    <mergeCell ref="N490:O490"/>
    <mergeCell ref="D487:H487"/>
    <mergeCell ref="J487:K487"/>
    <mergeCell ref="L487:M487"/>
    <mergeCell ref="N487:O487"/>
    <mergeCell ref="D488:H488"/>
    <mergeCell ref="J488:K488"/>
    <mergeCell ref="L488:M488"/>
    <mergeCell ref="N488:O488"/>
    <mergeCell ref="D485:H485"/>
    <mergeCell ref="J485:K485"/>
    <mergeCell ref="L485:M485"/>
    <mergeCell ref="N485:O485"/>
    <mergeCell ref="D486:H486"/>
    <mergeCell ref="J486:K486"/>
    <mergeCell ref="L486:M486"/>
    <mergeCell ref="N486:O486"/>
    <mergeCell ref="D483:H483"/>
    <mergeCell ref="J483:K483"/>
    <mergeCell ref="L483:M483"/>
    <mergeCell ref="N483:O483"/>
    <mergeCell ref="D484:H484"/>
    <mergeCell ref="J484:K484"/>
    <mergeCell ref="L484:M484"/>
    <mergeCell ref="N484:O484"/>
    <mergeCell ref="D481:H481"/>
    <mergeCell ref="J481:K481"/>
    <mergeCell ref="L481:M481"/>
    <mergeCell ref="N481:O481"/>
    <mergeCell ref="D482:H482"/>
    <mergeCell ref="J482:K482"/>
    <mergeCell ref="L482:M482"/>
    <mergeCell ref="N482:O482"/>
    <mergeCell ref="D479:H479"/>
    <mergeCell ref="J479:K479"/>
    <mergeCell ref="L479:M479"/>
    <mergeCell ref="N479:O479"/>
    <mergeCell ref="D480:H480"/>
    <mergeCell ref="J480:K480"/>
    <mergeCell ref="L480:M480"/>
    <mergeCell ref="N480:O480"/>
    <mergeCell ref="D477:H477"/>
    <mergeCell ref="J477:K477"/>
    <mergeCell ref="L477:M477"/>
    <mergeCell ref="N477:O477"/>
    <mergeCell ref="D478:H478"/>
    <mergeCell ref="J478:K478"/>
    <mergeCell ref="L478:M478"/>
    <mergeCell ref="N478:O478"/>
    <mergeCell ref="D475:H475"/>
    <mergeCell ref="J475:K475"/>
    <mergeCell ref="L475:M475"/>
    <mergeCell ref="N475:O475"/>
    <mergeCell ref="D476:H476"/>
    <mergeCell ref="J476:K476"/>
    <mergeCell ref="L476:M476"/>
    <mergeCell ref="N476:O476"/>
    <mergeCell ref="D473:H473"/>
    <mergeCell ref="J473:K473"/>
    <mergeCell ref="L473:M473"/>
    <mergeCell ref="N473:O473"/>
    <mergeCell ref="D474:H474"/>
    <mergeCell ref="J474:K474"/>
    <mergeCell ref="L474:M474"/>
    <mergeCell ref="N474:O474"/>
    <mergeCell ref="D471:H471"/>
    <mergeCell ref="J471:K471"/>
    <mergeCell ref="L471:M471"/>
    <mergeCell ref="N471:O471"/>
    <mergeCell ref="D472:H472"/>
    <mergeCell ref="J472:K472"/>
    <mergeCell ref="L472:M472"/>
    <mergeCell ref="N472:O472"/>
    <mergeCell ref="D469:H469"/>
    <mergeCell ref="J469:K469"/>
    <mergeCell ref="L469:M469"/>
    <mergeCell ref="N469:O469"/>
    <mergeCell ref="D470:H470"/>
    <mergeCell ref="J470:K470"/>
    <mergeCell ref="L470:M470"/>
    <mergeCell ref="N470:O470"/>
    <mergeCell ref="D467:H467"/>
    <mergeCell ref="J467:K467"/>
    <mergeCell ref="L467:M467"/>
    <mergeCell ref="N467:O467"/>
    <mergeCell ref="D468:H468"/>
    <mergeCell ref="J468:K468"/>
    <mergeCell ref="L468:M468"/>
    <mergeCell ref="N468:O468"/>
    <mergeCell ref="D465:H465"/>
    <mergeCell ref="J465:K465"/>
    <mergeCell ref="L465:M465"/>
    <mergeCell ref="N465:O465"/>
    <mergeCell ref="D466:H466"/>
    <mergeCell ref="J466:K466"/>
    <mergeCell ref="L466:M466"/>
    <mergeCell ref="N466:O466"/>
    <mergeCell ref="D463:H463"/>
    <mergeCell ref="J463:K463"/>
    <mergeCell ref="L463:M463"/>
    <mergeCell ref="N463:O463"/>
    <mergeCell ref="D464:H464"/>
    <mergeCell ref="J464:K464"/>
    <mergeCell ref="L464:M464"/>
    <mergeCell ref="N464:O464"/>
    <mergeCell ref="D461:H461"/>
    <mergeCell ref="J461:K461"/>
    <mergeCell ref="L461:M461"/>
    <mergeCell ref="N461:O461"/>
    <mergeCell ref="D462:H462"/>
    <mergeCell ref="J462:K462"/>
    <mergeCell ref="L462:M462"/>
    <mergeCell ref="N462:O462"/>
    <mergeCell ref="D459:H459"/>
    <mergeCell ref="J459:K459"/>
    <mergeCell ref="L459:M459"/>
    <mergeCell ref="N459:O459"/>
    <mergeCell ref="D460:H460"/>
    <mergeCell ref="J460:K460"/>
    <mergeCell ref="L460:M460"/>
    <mergeCell ref="N460:O460"/>
    <mergeCell ref="D457:H457"/>
    <mergeCell ref="J457:K457"/>
    <mergeCell ref="L457:M457"/>
    <mergeCell ref="N457:O457"/>
    <mergeCell ref="D458:H458"/>
    <mergeCell ref="J458:K458"/>
    <mergeCell ref="L458:M458"/>
    <mergeCell ref="N458:O458"/>
    <mergeCell ref="D455:H455"/>
    <mergeCell ref="J455:K455"/>
    <mergeCell ref="L455:M455"/>
    <mergeCell ref="N455:O455"/>
    <mergeCell ref="D456:H456"/>
    <mergeCell ref="J456:K456"/>
    <mergeCell ref="L456:M456"/>
    <mergeCell ref="N456:O456"/>
    <mergeCell ref="D453:H453"/>
    <mergeCell ref="J453:K453"/>
    <mergeCell ref="L453:M453"/>
    <mergeCell ref="N453:O453"/>
    <mergeCell ref="D454:H454"/>
    <mergeCell ref="J454:K454"/>
    <mergeCell ref="L454:M454"/>
    <mergeCell ref="N454:O454"/>
    <mergeCell ref="D451:H451"/>
    <mergeCell ref="J451:K451"/>
    <mergeCell ref="L451:M451"/>
    <mergeCell ref="N451:O451"/>
    <mergeCell ref="D452:H452"/>
    <mergeCell ref="J452:K452"/>
    <mergeCell ref="L452:M452"/>
    <mergeCell ref="N452:O452"/>
    <mergeCell ref="D449:H449"/>
    <mergeCell ref="J449:K449"/>
    <mergeCell ref="L449:M449"/>
    <mergeCell ref="N449:O449"/>
    <mergeCell ref="D450:H450"/>
    <mergeCell ref="J450:K450"/>
    <mergeCell ref="L450:M450"/>
    <mergeCell ref="N450:O450"/>
    <mergeCell ref="D447:H447"/>
    <mergeCell ref="J447:K447"/>
    <mergeCell ref="L447:M447"/>
    <mergeCell ref="N447:O447"/>
    <mergeCell ref="D448:H448"/>
    <mergeCell ref="J448:K448"/>
    <mergeCell ref="L448:M448"/>
    <mergeCell ref="N448:O448"/>
    <mergeCell ref="D445:H445"/>
    <mergeCell ref="J445:K445"/>
    <mergeCell ref="L445:M445"/>
    <mergeCell ref="N445:O445"/>
    <mergeCell ref="D446:H446"/>
    <mergeCell ref="J446:K446"/>
    <mergeCell ref="L446:M446"/>
    <mergeCell ref="N446:O446"/>
    <mergeCell ref="D443:H443"/>
    <mergeCell ref="J443:K443"/>
    <mergeCell ref="L443:M443"/>
    <mergeCell ref="N443:O443"/>
    <mergeCell ref="D444:H444"/>
    <mergeCell ref="J444:K444"/>
    <mergeCell ref="L444:M444"/>
    <mergeCell ref="N444:O444"/>
    <mergeCell ref="D441:H441"/>
    <mergeCell ref="J441:K441"/>
    <mergeCell ref="L441:M441"/>
    <mergeCell ref="N441:O441"/>
    <mergeCell ref="D442:H442"/>
    <mergeCell ref="J442:K442"/>
    <mergeCell ref="L442:M442"/>
    <mergeCell ref="N442:O442"/>
    <mergeCell ref="D439:H439"/>
    <mergeCell ref="J439:K439"/>
    <mergeCell ref="L439:M439"/>
    <mergeCell ref="N439:O439"/>
    <mergeCell ref="D440:H440"/>
    <mergeCell ref="J440:K440"/>
    <mergeCell ref="L440:M440"/>
    <mergeCell ref="N440:O440"/>
    <mergeCell ref="D437:H437"/>
    <mergeCell ref="J437:K437"/>
    <mergeCell ref="L437:M437"/>
    <mergeCell ref="N437:O437"/>
    <mergeCell ref="D438:H438"/>
    <mergeCell ref="J438:K438"/>
    <mergeCell ref="L438:M438"/>
    <mergeCell ref="N438:O438"/>
    <mergeCell ref="D435:H435"/>
    <mergeCell ref="J435:K435"/>
    <mergeCell ref="L435:M435"/>
    <mergeCell ref="N435:O435"/>
    <mergeCell ref="D436:H436"/>
    <mergeCell ref="J436:K436"/>
    <mergeCell ref="L436:M436"/>
    <mergeCell ref="N436:O436"/>
    <mergeCell ref="D433:H433"/>
    <mergeCell ref="J433:K433"/>
    <mergeCell ref="L433:M433"/>
    <mergeCell ref="N433:O433"/>
    <mergeCell ref="D434:H434"/>
    <mergeCell ref="J434:K434"/>
    <mergeCell ref="L434:M434"/>
    <mergeCell ref="N434:O434"/>
    <mergeCell ref="D431:H431"/>
    <mergeCell ref="J431:K431"/>
    <mergeCell ref="L431:M431"/>
    <mergeCell ref="N431:O431"/>
    <mergeCell ref="D432:H432"/>
    <mergeCell ref="J432:K432"/>
    <mergeCell ref="L432:M432"/>
    <mergeCell ref="N432:O432"/>
    <mergeCell ref="D429:H429"/>
    <mergeCell ref="J429:K429"/>
    <mergeCell ref="L429:M429"/>
    <mergeCell ref="N429:O429"/>
    <mergeCell ref="D430:H430"/>
    <mergeCell ref="J430:K430"/>
    <mergeCell ref="L430:M430"/>
    <mergeCell ref="N430:O430"/>
    <mergeCell ref="D427:H427"/>
    <mergeCell ref="J427:K427"/>
    <mergeCell ref="L427:M427"/>
    <mergeCell ref="N427:O427"/>
    <mergeCell ref="D428:H428"/>
    <mergeCell ref="J428:K428"/>
    <mergeCell ref="L428:M428"/>
    <mergeCell ref="N428:O428"/>
    <mergeCell ref="D425:H425"/>
    <mergeCell ref="J425:K425"/>
    <mergeCell ref="L425:M425"/>
    <mergeCell ref="N425:O425"/>
    <mergeCell ref="D426:H426"/>
    <mergeCell ref="J426:K426"/>
    <mergeCell ref="L426:M426"/>
    <mergeCell ref="N426:O426"/>
    <mergeCell ref="D423:H423"/>
    <mergeCell ref="J423:K423"/>
    <mergeCell ref="L423:M423"/>
    <mergeCell ref="N423:O423"/>
    <mergeCell ref="D424:H424"/>
    <mergeCell ref="J424:K424"/>
    <mergeCell ref="L424:M424"/>
    <mergeCell ref="N424:O424"/>
    <mergeCell ref="D421:H421"/>
    <mergeCell ref="J421:K421"/>
    <mergeCell ref="L421:M421"/>
    <mergeCell ref="N421:O421"/>
    <mergeCell ref="D422:H422"/>
    <mergeCell ref="J422:K422"/>
    <mergeCell ref="L422:M422"/>
    <mergeCell ref="N422:O422"/>
    <mergeCell ref="D419:H419"/>
    <mergeCell ref="J419:K419"/>
    <mergeCell ref="L419:M419"/>
    <mergeCell ref="N419:O419"/>
    <mergeCell ref="D420:H420"/>
    <mergeCell ref="J420:K420"/>
    <mergeCell ref="L420:M420"/>
    <mergeCell ref="N420:O420"/>
    <mergeCell ref="D417:H417"/>
    <mergeCell ref="J417:K417"/>
    <mergeCell ref="L417:M417"/>
    <mergeCell ref="N417:O417"/>
    <mergeCell ref="D418:H418"/>
    <mergeCell ref="J418:K418"/>
    <mergeCell ref="L418:M418"/>
    <mergeCell ref="N418:O418"/>
    <mergeCell ref="D415:H415"/>
    <mergeCell ref="J415:K415"/>
    <mergeCell ref="L415:M415"/>
    <mergeCell ref="N415:O415"/>
    <mergeCell ref="D416:H416"/>
    <mergeCell ref="J416:K416"/>
    <mergeCell ref="L416:M416"/>
    <mergeCell ref="N416:O416"/>
    <mergeCell ref="D413:H413"/>
    <mergeCell ref="J413:K413"/>
    <mergeCell ref="L413:M413"/>
    <mergeCell ref="N413:O413"/>
    <mergeCell ref="D414:H414"/>
    <mergeCell ref="J414:K414"/>
    <mergeCell ref="L414:M414"/>
    <mergeCell ref="N414:O414"/>
    <mergeCell ref="D411:H411"/>
    <mergeCell ref="J411:K411"/>
    <mergeCell ref="L411:M411"/>
    <mergeCell ref="N411:O411"/>
    <mergeCell ref="D412:H412"/>
    <mergeCell ref="J412:K412"/>
    <mergeCell ref="L412:M412"/>
    <mergeCell ref="N412:O412"/>
    <mergeCell ref="D409:H409"/>
    <mergeCell ref="J409:K409"/>
    <mergeCell ref="L409:M409"/>
    <mergeCell ref="N409:O409"/>
    <mergeCell ref="D410:H410"/>
    <mergeCell ref="J410:K410"/>
    <mergeCell ref="L410:M410"/>
    <mergeCell ref="N410:O410"/>
    <mergeCell ref="D407:H407"/>
    <mergeCell ref="J407:K407"/>
    <mergeCell ref="L407:M407"/>
    <mergeCell ref="N407:O407"/>
    <mergeCell ref="D408:H408"/>
    <mergeCell ref="J408:K408"/>
    <mergeCell ref="L408:M408"/>
    <mergeCell ref="N408:O408"/>
    <mergeCell ref="D405:H405"/>
    <mergeCell ref="J405:K405"/>
    <mergeCell ref="L405:M405"/>
    <mergeCell ref="N405:O405"/>
    <mergeCell ref="D406:H406"/>
    <mergeCell ref="J406:K406"/>
    <mergeCell ref="L406:M406"/>
    <mergeCell ref="N406:O406"/>
    <mergeCell ref="D403:H403"/>
    <mergeCell ref="J403:K403"/>
    <mergeCell ref="L403:M403"/>
    <mergeCell ref="N403:O403"/>
    <mergeCell ref="D404:H404"/>
    <mergeCell ref="J404:K404"/>
    <mergeCell ref="L404:M404"/>
    <mergeCell ref="N404:O404"/>
    <mergeCell ref="D401:H401"/>
    <mergeCell ref="J401:K401"/>
    <mergeCell ref="L401:M401"/>
    <mergeCell ref="N401:O401"/>
    <mergeCell ref="D402:H402"/>
    <mergeCell ref="J402:K402"/>
    <mergeCell ref="L402:M402"/>
    <mergeCell ref="N402:O402"/>
    <mergeCell ref="D399:H399"/>
    <mergeCell ref="J399:K399"/>
    <mergeCell ref="L399:M399"/>
    <mergeCell ref="N399:O399"/>
    <mergeCell ref="D400:H400"/>
    <mergeCell ref="J400:K400"/>
    <mergeCell ref="L400:M400"/>
    <mergeCell ref="N400:O400"/>
    <mergeCell ref="D397:H397"/>
    <mergeCell ref="J397:K397"/>
    <mergeCell ref="L397:M397"/>
    <mergeCell ref="N397:O397"/>
    <mergeCell ref="D398:H398"/>
    <mergeCell ref="J398:K398"/>
    <mergeCell ref="L398:M398"/>
    <mergeCell ref="N398:O398"/>
    <mergeCell ref="D395:H395"/>
    <mergeCell ref="J395:K395"/>
    <mergeCell ref="L395:M395"/>
    <mergeCell ref="N395:O395"/>
    <mergeCell ref="D396:H396"/>
    <mergeCell ref="J396:K396"/>
    <mergeCell ref="L396:M396"/>
    <mergeCell ref="N396:O396"/>
    <mergeCell ref="D393:H393"/>
    <mergeCell ref="J393:K393"/>
    <mergeCell ref="L393:M393"/>
    <mergeCell ref="N393:O393"/>
    <mergeCell ref="D394:H394"/>
    <mergeCell ref="J394:K394"/>
    <mergeCell ref="L394:M394"/>
    <mergeCell ref="N394:O394"/>
    <mergeCell ref="D391:H391"/>
    <mergeCell ref="J391:K391"/>
    <mergeCell ref="L391:M391"/>
    <mergeCell ref="N391:O391"/>
    <mergeCell ref="D392:H392"/>
    <mergeCell ref="J392:K392"/>
    <mergeCell ref="L392:M392"/>
    <mergeCell ref="N392:O392"/>
    <mergeCell ref="D389:H389"/>
    <mergeCell ref="J389:K389"/>
    <mergeCell ref="L389:M389"/>
    <mergeCell ref="N389:O389"/>
    <mergeCell ref="D390:H390"/>
    <mergeCell ref="J390:K390"/>
    <mergeCell ref="L390:M390"/>
    <mergeCell ref="N390:O390"/>
    <mergeCell ref="D387:H387"/>
    <mergeCell ref="J387:K387"/>
    <mergeCell ref="L387:M387"/>
    <mergeCell ref="N387:O387"/>
    <mergeCell ref="D388:H388"/>
    <mergeCell ref="J388:K388"/>
    <mergeCell ref="L388:M388"/>
    <mergeCell ref="N388:O388"/>
    <mergeCell ref="D385:H385"/>
    <mergeCell ref="J385:K385"/>
    <mergeCell ref="L385:M385"/>
    <mergeCell ref="N385:O385"/>
    <mergeCell ref="D386:H386"/>
    <mergeCell ref="J386:K386"/>
    <mergeCell ref="L386:M386"/>
    <mergeCell ref="N386:O386"/>
    <mergeCell ref="D383:H383"/>
    <mergeCell ref="J383:K383"/>
    <mergeCell ref="L383:M383"/>
    <mergeCell ref="N383:O383"/>
    <mergeCell ref="D384:H384"/>
    <mergeCell ref="J384:K384"/>
    <mergeCell ref="L384:M384"/>
    <mergeCell ref="N384:O384"/>
    <mergeCell ref="D381:H381"/>
    <mergeCell ref="J381:K381"/>
    <mergeCell ref="L381:M381"/>
    <mergeCell ref="N381:O381"/>
    <mergeCell ref="D382:H382"/>
    <mergeCell ref="J382:K382"/>
    <mergeCell ref="L382:M382"/>
    <mergeCell ref="N382:O382"/>
    <mergeCell ref="D379:H379"/>
    <mergeCell ref="J379:K379"/>
    <mergeCell ref="L379:M379"/>
    <mergeCell ref="N379:O379"/>
    <mergeCell ref="D380:H380"/>
    <mergeCell ref="J380:K380"/>
    <mergeCell ref="L380:M380"/>
    <mergeCell ref="N380:O380"/>
    <mergeCell ref="D377:H377"/>
    <mergeCell ref="J377:K377"/>
    <mergeCell ref="L377:M377"/>
    <mergeCell ref="N377:O377"/>
    <mergeCell ref="D378:H378"/>
    <mergeCell ref="J378:K378"/>
    <mergeCell ref="L378:M378"/>
    <mergeCell ref="N378:O378"/>
    <mergeCell ref="D375:H375"/>
    <mergeCell ref="J375:K375"/>
    <mergeCell ref="L375:M375"/>
    <mergeCell ref="N375:O375"/>
    <mergeCell ref="D376:H376"/>
    <mergeCell ref="J376:K376"/>
    <mergeCell ref="L376:M376"/>
    <mergeCell ref="N376:O376"/>
    <mergeCell ref="D373:H373"/>
    <mergeCell ref="J373:K373"/>
    <mergeCell ref="L373:M373"/>
    <mergeCell ref="N373:O373"/>
    <mergeCell ref="D374:H374"/>
    <mergeCell ref="J374:K374"/>
    <mergeCell ref="L374:M374"/>
    <mergeCell ref="N374:O374"/>
    <mergeCell ref="D371:H371"/>
    <mergeCell ref="J371:K371"/>
    <mergeCell ref="L371:M371"/>
    <mergeCell ref="N371:O371"/>
    <mergeCell ref="D372:H372"/>
    <mergeCell ref="J372:K372"/>
    <mergeCell ref="L372:M372"/>
    <mergeCell ref="N372:O372"/>
    <mergeCell ref="D369:H369"/>
    <mergeCell ref="J369:K369"/>
    <mergeCell ref="L369:M369"/>
    <mergeCell ref="N369:O369"/>
    <mergeCell ref="D370:H370"/>
    <mergeCell ref="J370:K370"/>
    <mergeCell ref="L370:M370"/>
    <mergeCell ref="N370:O370"/>
    <mergeCell ref="D367:H367"/>
    <mergeCell ref="J367:K367"/>
    <mergeCell ref="L367:M367"/>
    <mergeCell ref="N367:O367"/>
    <mergeCell ref="D368:H368"/>
    <mergeCell ref="J368:K368"/>
    <mergeCell ref="L368:M368"/>
    <mergeCell ref="N368:O368"/>
    <mergeCell ref="D365:H365"/>
    <mergeCell ref="J365:K365"/>
    <mergeCell ref="L365:M365"/>
    <mergeCell ref="N365:O365"/>
    <mergeCell ref="D366:H366"/>
    <mergeCell ref="J366:K366"/>
    <mergeCell ref="L366:M366"/>
    <mergeCell ref="N366:O366"/>
    <mergeCell ref="D363:H363"/>
    <mergeCell ref="J363:K363"/>
    <mergeCell ref="L363:M363"/>
    <mergeCell ref="N363:O363"/>
    <mergeCell ref="D364:H364"/>
    <mergeCell ref="J364:K364"/>
    <mergeCell ref="L364:M364"/>
    <mergeCell ref="N364:O364"/>
    <mergeCell ref="D361:H361"/>
    <mergeCell ref="J361:K361"/>
    <mergeCell ref="L361:M361"/>
    <mergeCell ref="N361:O361"/>
    <mergeCell ref="D362:H362"/>
    <mergeCell ref="J362:K362"/>
    <mergeCell ref="L362:M362"/>
    <mergeCell ref="N362:O362"/>
    <mergeCell ref="D359:H359"/>
    <mergeCell ref="J359:K359"/>
    <mergeCell ref="L359:M359"/>
    <mergeCell ref="N359:O359"/>
    <mergeCell ref="D360:H360"/>
    <mergeCell ref="J360:K360"/>
    <mergeCell ref="L360:M360"/>
    <mergeCell ref="N360:O360"/>
    <mergeCell ref="D357:H357"/>
    <mergeCell ref="J357:K357"/>
    <mergeCell ref="L357:M357"/>
    <mergeCell ref="N357:O357"/>
    <mergeCell ref="D358:H358"/>
    <mergeCell ref="J358:K358"/>
    <mergeCell ref="L358:M358"/>
    <mergeCell ref="N358:O358"/>
    <mergeCell ref="D355:H355"/>
    <mergeCell ref="J355:K355"/>
    <mergeCell ref="L355:M355"/>
    <mergeCell ref="N355:O355"/>
    <mergeCell ref="D356:H356"/>
    <mergeCell ref="J356:K356"/>
    <mergeCell ref="L356:M356"/>
    <mergeCell ref="N356:O356"/>
    <mergeCell ref="D353:H353"/>
    <mergeCell ref="J353:K353"/>
    <mergeCell ref="L353:M353"/>
    <mergeCell ref="N353:O353"/>
    <mergeCell ref="D354:H354"/>
    <mergeCell ref="J354:K354"/>
    <mergeCell ref="L354:M354"/>
    <mergeCell ref="N354:O354"/>
    <mergeCell ref="D351:H351"/>
    <mergeCell ref="J351:K351"/>
    <mergeCell ref="L351:M351"/>
    <mergeCell ref="N351:O351"/>
    <mergeCell ref="D352:H352"/>
    <mergeCell ref="J352:K352"/>
    <mergeCell ref="L352:M352"/>
    <mergeCell ref="N352:O352"/>
    <mergeCell ref="D349:H349"/>
    <mergeCell ref="J349:K349"/>
    <mergeCell ref="L349:M349"/>
    <mergeCell ref="N349:O349"/>
    <mergeCell ref="D350:H350"/>
    <mergeCell ref="J350:K350"/>
    <mergeCell ref="L350:M350"/>
    <mergeCell ref="N350:O350"/>
    <mergeCell ref="D347:H347"/>
    <mergeCell ref="J347:K347"/>
    <mergeCell ref="L347:M347"/>
    <mergeCell ref="N347:O347"/>
    <mergeCell ref="D348:H348"/>
    <mergeCell ref="J348:K348"/>
    <mergeCell ref="L348:M348"/>
    <mergeCell ref="N348:O348"/>
    <mergeCell ref="D345:H345"/>
    <mergeCell ref="J345:K345"/>
    <mergeCell ref="L345:M345"/>
    <mergeCell ref="N345:O345"/>
    <mergeCell ref="D346:H346"/>
    <mergeCell ref="J346:K346"/>
    <mergeCell ref="L346:M346"/>
    <mergeCell ref="N346:O346"/>
    <mergeCell ref="D343:H343"/>
    <mergeCell ref="J343:K343"/>
    <mergeCell ref="L343:M343"/>
    <mergeCell ref="N343:O343"/>
    <mergeCell ref="D344:H344"/>
    <mergeCell ref="J344:K344"/>
    <mergeCell ref="L344:M344"/>
    <mergeCell ref="N344:O344"/>
    <mergeCell ref="D341:H341"/>
    <mergeCell ref="J341:K341"/>
    <mergeCell ref="L341:M341"/>
    <mergeCell ref="N341:O341"/>
    <mergeCell ref="D342:H342"/>
    <mergeCell ref="J342:K342"/>
    <mergeCell ref="L342:M342"/>
    <mergeCell ref="N342:O342"/>
    <mergeCell ref="D339:H339"/>
    <mergeCell ref="J339:K339"/>
    <mergeCell ref="L339:M339"/>
    <mergeCell ref="N339:O339"/>
    <mergeCell ref="D340:H340"/>
    <mergeCell ref="J340:K340"/>
    <mergeCell ref="L340:M340"/>
    <mergeCell ref="N340:O340"/>
    <mergeCell ref="D337:H337"/>
    <mergeCell ref="J337:K337"/>
    <mergeCell ref="L337:M337"/>
    <mergeCell ref="N337:O337"/>
    <mergeCell ref="D338:H338"/>
    <mergeCell ref="J338:K338"/>
    <mergeCell ref="L338:M338"/>
    <mergeCell ref="N338:O338"/>
    <mergeCell ref="D335:H335"/>
    <mergeCell ref="J335:K335"/>
    <mergeCell ref="L335:M335"/>
    <mergeCell ref="N335:O335"/>
    <mergeCell ref="D336:H336"/>
    <mergeCell ref="J336:K336"/>
    <mergeCell ref="L336:M336"/>
    <mergeCell ref="N336:O336"/>
    <mergeCell ref="D333:H333"/>
    <mergeCell ref="J333:K333"/>
    <mergeCell ref="L333:M333"/>
    <mergeCell ref="N333:O333"/>
    <mergeCell ref="D334:H334"/>
    <mergeCell ref="J334:K334"/>
    <mergeCell ref="L334:M334"/>
    <mergeCell ref="N334:O334"/>
    <mergeCell ref="D331:H331"/>
    <mergeCell ref="J331:K331"/>
    <mergeCell ref="L331:M331"/>
    <mergeCell ref="N331:O331"/>
    <mergeCell ref="D332:H332"/>
    <mergeCell ref="J332:K332"/>
    <mergeCell ref="L332:M332"/>
    <mergeCell ref="N332:O332"/>
    <mergeCell ref="D329:H329"/>
    <mergeCell ref="J329:K329"/>
    <mergeCell ref="L329:M329"/>
    <mergeCell ref="N329:O329"/>
    <mergeCell ref="D330:H330"/>
    <mergeCell ref="J330:K330"/>
    <mergeCell ref="L330:M330"/>
    <mergeCell ref="N330:O330"/>
    <mergeCell ref="D327:H327"/>
    <mergeCell ref="J327:K327"/>
    <mergeCell ref="L327:M327"/>
    <mergeCell ref="N327:O327"/>
    <mergeCell ref="D328:H328"/>
    <mergeCell ref="J328:K328"/>
    <mergeCell ref="L328:M328"/>
    <mergeCell ref="N328:O328"/>
    <mergeCell ref="D325:H325"/>
    <mergeCell ref="J325:K325"/>
    <mergeCell ref="L325:M325"/>
    <mergeCell ref="N325:O325"/>
    <mergeCell ref="D326:H326"/>
    <mergeCell ref="J326:K326"/>
    <mergeCell ref="L326:M326"/>
    <mergeCell ref="N326:O326"/>
    <mergeCell ref="D323:H323"/>
    <mergeCell ref="J323:K323"/>
    <mergeCell ref="L323:M323"/>
    <mergeCell ref="N323:O323"/>
    <mergeCell ref="D324:H324"/>
    <mergeCell ref="J324:K324"/>
    <mergeCell ref="L324:M324"/>
    <mergeCell ref="N324:O324"/>
    <mergeCell ref="D321:H321"/>
    <mergeCell ref="J321:K321"/>
    <mergeCell ref="L321:M321"/>
    <mergeCell ref="N321:O321"/>
    <mergeCell ref="D322:H322"/>
    <mergeCell ref="J322:K322"/>
    <mergeCell ref="L322:M322"/>
    <mergeCell ref="N322:O322"/>
    <mergeCell ref="D319:H319"/>
    <mergeCell ref="J319:K319"/>
    <mergeCell ref="L319:M319"/>
    <mergeCell ref="N319:O319"/>
    <mergeCell ref="D320:H320"/>
    <mergeCell ref="J320:K320"/>
    <mergeCell ref="L320:M320"/>
    <mergeCell ref="N320:O320"/>
    <mergeCell ref="D317:H317"/>
    <mergeCell ref="J317:K317"/>
    <mergeCell ref="L317:M317"/>
    <mergeCell ref="N317:O317"/>
    <mergeCell ref="D318:H318"/>
    <mergeCell ref="J318:K318"/>
    <mergeCell ref="L318:M318"/>
    <mergeCell ref="N318:O318"/>
    <mergeCell ref="D315:H315"/>
    <mergeCell ref="J315:K315"/>
    <mergeCell ref="L315:M315"/>
    <mergeCell ref="N315:O315"/>
    <mergeCell ref="D316:H316"/>
    <mergeCell ref="J316:K316"/>
    <mergeCell ref="L316:M316"/>
    <mergeCell ref="N316:O316"/>
    <mergeCell ref="D313:H313"/>
    <mergeCell ref="J313:K313"/>
    <mergeCell ref="L313:M313"/>
    <mergeCell ref="N313:O313"/>
    <mergeCell ref="D314:H314"/>
    <mergeCell ref="J314:K314"/>
    <mergeCell ref="L314:M314"/>
    <mergeCell ref="N314:O314"/>
    <mergeCell ref="D311:H311"/>
    <mergeCell ref="J311:K311"/>
    <mergeCell ref="L311:M311"/>
    <mergeCell ref="N311:O311"/>
    <mergeCell ref="D312:H312"/>
    <mergeCell ref="J312:K312"/>
    <mergeCell ref="L312:M312"/>
    <mergeCell ref="N312:O312"/>
    <mergeCell ref="D309:H309"/>
    <mergeCell ref="J309:K309"/>
    <mergeCell ref="L309:M309"/>
    <mergeCell ref="N309:O309"/>
    <mergeCell ref="D310:H310"/>
    <mergeCell ref="J310:K310"/>
    <mergeCell ref="L310:M310"/>
    <mergeCell ref="N310:O310"/>
    <mergeCell ref="D307:H307"/>
    <mergeCell ref="J307:K307"/>
    <mergeCell ref="L307:M307"/>
    <mergeCell ref="N307:O307"/>
    <mergeCell ref="D308:H308"/>
    <mergeCell ref="J308:K308"/>
    <mergeCell ref="L308:M308"/>
    <mergeCell ref="N308:O308"/>
    <mergeCell ref="D305:H305"/>
    <mergeCell ref="J305:K305"/>
    <mergeCell ref="L305:M305"/>
    <mergeCell ref="N305:O305"/>
    <mergeCell ref="D306:H306"/>
    <mergeCell ref="J306:K306"/>
    <mergeCell ref="L306:M306"/>
    <mergeCell ref="N306:O306"/>
    <mergeCell ref="D303:H303"/>
    <mergeCell ref="J303:K303"/>
    <mergeCell ref="L303:M303"/>
    <mergeCell ref="N303:O303"/>
    <mergeCell ref="D304:H304"/>
    <mergeCell ref="J304:K304"/>
    <mergeCell ref="L304:M304"/>
    <mergeCell ref="N304:O304"/>
    <mergeCell ref="D301:H301"/>
    <mergeCell ref="J301:K301"/>
    <mergeCell ref="L301:M301"/>
    <mergeCell ref="N301:O301"/>
    <mergeCell ref="D302:H302"/>
    <mergeCell ref="J302:K302"/>
    <mergeCell ref="L302:M302"/>
    <mergeCell ref="N302:O302"/>
    <mergeCell ref="D299:H299"/>
    <mergeCell ref="J299:K299"/>
    <mergeCell ref="L299:M299"/>
    <mergeCell ref="N299:O299"/>
    <mergeCell ref="D300:H300"/>
    <mergeCell ref="J300:K300"/>
    <mergeCell ref="L300:M300"/>
    <mergeCell ref="N300:O300"/>
    <mergeCell ref="D297:H297"/>
    <mergeCell ref="J297:K297"/>
    <mergeCell ref="L297:M297"/>
    <mergeCell ref="N297:O297"/>
    <mergeCell ref="D298:H298"/>
    <mergeCell ref="J298:K298"/>
    <mergeCell ref="L298:M298"/>
    <mergeCell ref="N298:O298"/>
    <mergeCell ref="D295:H295"/>
    <mergeCell ref="J295:K295"/>
    <mergeCell ref="L295:M295"/>
    <mergeCell ref="N295:O295"/>
    <mergeCell ref="D296:H296"/>
    <mergeCell ref="J296:K296"/>
    <mergeCell ref="L296:M296"/>
    <mergeCell ref="N296:O296"/>
    <mergeCell ref="D293:H293"/>
    <mergeCell ref="J293:K293"/>
    <mergeCell ref="L293:M293"/>
    <mergeCell ref="N293:O293"/>
    <mergeCell ref="D294:H294"/>
    <mergeCell ref="J294:K294"/>
    <mergeCell ref="L294:M294"/>
    <mergeCell ref="N294:O294"/>
    <mergeCell ref="D291:H291"/>
    <mergeCell ref="J291:K291"/>
    <mergeCell ref="L291:M291"/>
    <mergeCell ref="N291:O291"/>
    <mergeCell ref="D292:H292"/>
    <mergeCell ref="J292:K292"/>
    <mergeCell ref="L292:M292"/>
    <mergeCell ref="N292:O292"/>
    <mergeCell ref="D289:H289"/>
    <mergeCell ref="J289:K289"/>
    <mergeCell ref="L289:M289"/>
    <mergeCell ref="N289:O289"/>
    <mergeCell ref="D290:H290"/>
    <mergeCell ref="J290:K290"/>
    <mergeCell ref="L290:M290"/>
    <mergeCell ref="N290:O290"/>
    <mergeCell ref="D287:H287"/>
    <mergeCell ref="J287:K287"/>
    <mergeCell ref="L287:M287"/>
    <mergeCell ref="N287:O287"/>
    <mergeCell ref="D288:H288"/>
    <mergeCell ref="J288:K288"/>
    <mergeCell ref="L288:M288"/>
    <mergeCell ref="N288:O288"/>
    <mergeCell ref="D285:H285"/>
    <mergeCell ref="J285:K285"/>
    <mergeCell ref="L285:M285"/>
    <mergeCell ref="N285:O285"/>
    <mergeCell ref="D286:H286"/>
    <mergeCell ref="J286:K286"/>
    <mergeCell ref="L286:M286"/>
    <mergeCell ref="N286:O286"/>
    <mergeCell ref="D283:H283"/>
    <mergeCell ref="J283:K283"/>
    <mergeCell ref="L283:M283"/>
    <mergeCell ref="N283:O283"/>
    <mergeCell ref="D284:H284"/>
    <mergeCell ref="J284:K284"/>
    <mergeCell ref="L284:M284"/>
    <mergeCell ref="N284:O284"/>
    <mergeCell ref="D281:H281"/>
    <mergeCell ref="J281:K281"/>
    <mergeCell ref="L281:M281"/>
    <mergeCell ref="N281:O281"/>
    <mergeCell ref="D282:H282"/>
    <mergeCell ref="J282:K282"/>
    <mergeCell ref="L282:M282"/>
    <mergeCell ref="N282:O282"/>
    <mergeCell ref="D279:H279"/>
    <mergeCell ref="J279:K279"/>
    <mergeCell ref="L279:M279"/>
    <mergeCell ref="N279:O279"/>
    <mergeCell ref="D280:H280"/>
    <mergeCell ref="J280:K280"/>
    <mergeCell ref="L280:M280"/>
    <mergeCell ref="N280:O280"/>
    <mergeCell ref="D277:H277"/>
    <mergeCell ref="J277:K277"/>
    <mergeCell ref="L277:M277"/>
    <mergeCell ref="N277:O277"/>
    <mergeCell ref="D278:H278"/>
    <mergeCell ref="J278:K278"/>
    <mergeCell ref="L278:M278"/>
    <mergeCell ref="N278:O278"/>
    <mergeCell ref="D275:H275"/>
    <mergeCell ref="J275:K275"/>
    <mergeCell ref="L275:M275"/>
    <mergeCell ref="N275:O275"/>
    <mergeCell ref="D276:H276"/>
    <mergeCell ref="J276:K276"/>
    <mergeCell ref="L276:M276"/>
    <mergeCell ref="N276:O276"/>
    <mergeCell ref="D273:H273"/>
    <mergeCell ref="J273:K273"/>
    <mergeCell ref="L273:M273"/>
    <mergeCell ref="N273:O273"/>
    <mergeCell ref="D274:H274"/>
    <mergeCell ref="J274:K274"/>
    <mergeCell ref="L274:M274"/>
    <mergeCell ref="N274:O274"/>
    <mergeCell ref="D271:H271"/>
    <mergeCell ref="J271:K271"/>
    <mergeCell ref="L271:M271"/>
    <mergeCell ref="N271:O271"/>
    <mergeCell ref="D272:H272"/>
    <mergeCell ref="J272:K272"/>
    <mergeCell ref="L272:M272"/>
    <mergeCell ref="N272:O272"/>
    <mergeCell ref="D269:H269"/>
    <mergeCell ref="J269:K269"/>
    <mergeCell ref="L269:M269"/>
    <mergeCell ref="N269:O269"/>
    <mergeCell ref="D270:H270"/>
    <mergeCell ref="J270:K270"/>
    <mergeCell ref="L270:M270"/>
    <mergeCell ref="N270:O270"/>
    <mergeCell ref="D267:H267"/>
    <mergeCell ref="J267:K267"/>
    <mergeCell ref="L267:M267"/>
    <mergeCell ref="N267:O267"/>
    <mergeCell ref="D268:H268"/>
    <mergeCell ref="J268:K268"/>
    <mergeCell ref="L268:M268"/>
    <mergeCell ref="N268:O268"/>
    <mergeCell ref="D265:H265"/>
    <mergeCell ref="J265:K265"/>
    <mergeCell ref="L265:M265"/>
    <mergeCell ref="N265:O265"/>
    <mergeCell ref="D266:H266"/>
    <mergeCell ref="J266:K266"/>
    <mergeCell ref="L266:M266"/>
    <mergeCell ref="N266:O266"/>
    <mergeCell ref="D263:H263"/>
    <mergeCell ref="J263:K263"/>
    <mergeCell ref="L263:M263"/>
    <mergeCell ref="N263:O263"/>
    <mergeCell ref="D264:H264"/>
    <mergeCell ref="J264:K264"/>
    <mergeCell ref="L264:M264"/>
    <mergeCell ref="N264:O264"/>
    <mergeCell ref="D261:H261"/>
    <mergeCell ref="J261:K261"/>
    <mergeCell ref="L261:M261"/>
    <mergeCell ref="N261:O261"/>
    <mergeCell ref="D262:H262"/>
    <mergeCell ref="J262:K262"/>
    <mergeCell ref="L262:M262"/>
    <mergeCell ref="N262:O262"/>
    <mergeCell ref="D259:H259"/>
    <mergeCell ref="J259:K259"/>
    <mergeCell ref="L259:M259"/>
    <mergeCell ref="N259:O259"/>
    <mergeCell ref="D260:H260"/>
    <mergeCell ref="J260:K260"/>
    <mergeCell ref="L260:M260"/>
    <mergeCell ref="N260:O260"/>
    <mergeCell ref="D257:H257"/>
    <mergeCell ref="J257:K257"/>
    <mergeCell ref="L257:M257"/>
    <mergeCell ref="N257:O257"/>
    <mergeCell ref="D258:H258"/>
    <mergeCell ref="J258:K258"/>
    <mergeCell ref="L258:M258"/>
    <mergeCell ref="N258:O258"/>
    <mergeCell ref="D255:H255"/>
    <mergeCell ref="J255:K255"/>
    <mergeCell ref="L255:M255"/>
    <mergeCell ref="N255:O255"/>
    <mergeCell ref="D256:H256"/>
    <mergeCell ref="J256:K256"/>
    <mergeCell ref="L256:M256"/>
    <mergeCell ref="N256:O256"/>
    <mergeCell ref="D253:H253"/>
    <mergeCell ref="J253:K253"/>
    <mergeCell ref="L253:M253"/>
    <mergeCell ref="N253:O253"/>
    <mergeCell ref="D254:H254"/>
    <mergeCell ref="J254:K254"/>
    <mergeCell ref="L254:M254"/>
    <mergeCell ref="N254:O254"/>
    <mergeCell ref="D251:H251"/>
    <mergeCell ref="J251:K251"/>
    <mergeCell ref="L251:M251"/>
    <mergeCell ref="N251:O251"/>
    <mergeCell ref="D252:H252"/>
    <mergeCell ref="J252:K252"/>
    <mergeCell ref="L252:M252"/>
    <mergeCell ref="N252:O252"/>
    <mergeCell ref="D249:H249"/>
    <mergeCell ref="J249:K249"/>
    <mergeCell ref="L249:M249"/>
    <mergeCell ref="N249:O249"/>
    <mergeCell ref="D250:H250"/>
    <mergeCell ref="J250:K250"/>
    <mergeCell ref="L250:M250"/>
    <mergeCell ref="N250:O250"/>
    <mergeCell ref="D247:H247"/>
    <mergeCell ref="J247:K247"/>
    <mergeCell ref="L247:M247"/>
    <mergeCell ref="N247:O247"/>
    <mergeCell ref="D248:H248"/>
    <mergeCell ref="J248:K248"/>
    <mergeCell ref="L248:M248"/>
    <mergeCell ref="N248:O248"/>
    <mergeCell ref="D245:H245"/>
    <mergeCell ref="J245:K245"/>
    <mergeCell ref="L245:M245"/>
    <mergeCell ref="N245:O245"/>
    <mergeCell ref="D246:H246"/>
    <mergeCell ref="J246:K246"/>
    <mergeCell ref="L246:M246"/>
    <mergeCell ref="N246:O246"/>
    <mergeCell ref="D243:H243"/>
    <mergeCell ref="J243:K243"/>
    <mergeCell ref="L243:M243"/>
    <mergeCell ref="N243:O243"/>
    <mergeCell ref="D244:H244"/>
    <mergeCell ref="J244:K244"/>
    <mergeCell ref="L244:M244"/>
    <mergeCell ref="N244:O244"/>
    <mergeCell ref="D241:H241"/>
    <mergeCell ref="J241:K241"/>
    <mergeCell ref="L241:M241"/>
    <mergeCell ref="N241:O241"/>
    <mergeCell ref="D242:H242"/>
    <mergeCell ref="J242:K242"/>
    <mergeCell ref="L242:M242"/>
    <mergeCell ref="N242:O242"/>
    <mergeCell ref="D239:H239"/>
    <mergeCell ref="J239:K239"/>
    <mergeCell ref="L239:M239"/>
    <mergeCell ref="N239:O239"/>
    <mergeCell ref="D240:H240"/>
    <mergeCell ref="J240:K240"/>
    <mergeCell ref="L240:M240"/>
    <mergeCell ref="N240:O240"/>
    <mergeCell ref="D237:H237"/>
    <mergeCell ref="J237:K237"/>
    <mergeCell ref="L237:M237"/>
    <mergeCell ref="N237:O237"/>
    <mergeCell ref="D238:H238"/>
    <mergeCell ref="J238:K238"/>
    <mergeCell ref="L238:M238"/>
    <mergeCell ref="N238:O238"/>
    <mergeCell ref="D235:H235"/>
    <mergeCell ref="J235:K235"/>
    <mergeCell ref="L235:M235"/>
    <mergeCell ref="N235:O235"/>
    <mergeCell ref="D236:H236"/>
    <mergeCell ref="J236:K236"/>
    <mergeCell ref="L236:M236"/>
    <mergeCell ref="N236:O236"/>
    <mergeCell ref="D233:H233"/>
    <mergeCell ref="J233:K233"/>
    <mergeCell ref="L233:M233"/>
    <mergeCell ref="N233:O233"/>
    <mergeCell ref="D234:H234"/>
    <mergeCell ref="J234:K234"/>
    <mergeCell ref="L234:M234"/>
    <mergeCell ref="N234:O234"/>
    <mergeCell ref="D231:H231"/>
    <mergeCell ref="J231:K231"/>
    <mergeCell ref="L231:M231"/>
    <mergeCell ref="N231:O231"/>
    <mergeCell ref="D232:H232"/>
    <mergeCell ref="J232:K232"/>
    <mergeCell ref="L232:M232"/>
    <mergeCell ref="N232:O232"/>
    <mergeCell ref="D229:H229"/>
    <mergeCell ref="J229:K229"/>
    <mergeCell ref="L229:M229"/>
    <mergeCell ref="N229:O229"/>
    <mergeCell ref="D230:H230"/>
    <mergeCell ref="J230:K230"/>
    <mergeCell ref="L230:M230"/>
    <mergeCell ref="N230:O230"/>
    <mergeCell ref="D227:H227"/>
    <mergeCell ref="J227:K227"/>
    <mergeCell ref="L227:M227"/>
    <mergeCell ref="N227:O227"/>
    <mergeCell ref="D228:H228"/>
    <mergeCell ref="J228:K228"/>
    <mergeCell ref="L228:M228"/>
    <mergeCell ref="N228:O228"/>
    <mergeCell ref="D225:H225"/>
    <mergeCell ref="J225:K225"/>
    <mergeCell ref="L225:M225"/>
    <mergeCell ref="N225:O225"/>
    <mergeCell ref="D226:H226"/>
    <mergeCell ref="J226:K226"/>
    <mergeCell ref="L226:M226"/>
    <mergeCell ref="N226:O226"/>
    <mergeCell ref="D223:H223"/>
    <mergeCell ref="J223:K223"/>
    <mergeCell ref="L223:M223"/>
    <mergeCell ref="N223:O223"/>
    <mergeCell ref="D224:H224"/>
    <mergeCell ref="J224:K224"/>
    <mergeCell ref="L224:M224"/>
    <mergeCell ref="N224:O224"/>
    <mergeCell ref="D221:H221"/>
    <mergeCell ref="J221:K221"/>
    <mergeCell ref="L221:M221"/>
    <mergeCell ref="N221:O221"/>
    <mergeCell ref="D222:H222"/>
    <mergeCell ref="J222:K222"/>
    <mergeCell ref="L222:M222"/>
    <mergeCell ref="N222:O222"/>
    <mergeCell ref="D219:H219"/>
    <mergeCell ref="J219:K219"/>
    <mergeCell ref="L219:M219"/>
    <mergeCell ref="N219:O219"/>
    <mergeCell ref="D220:H220"/>
    <mergeCell ref="J220:K220"/>
    <mergeCell ref="L220:M220"/>
    <mergeCell ref="N220:O220"/>
    <mergeCell ref="D217:H217"/>
    <mergeCell ref="J217:K217"/>
    <mergeCell ref="L217:M217"/>
    <mergeCell ref="N217:O217"/>
    <mergeCell ref="D218:H218"/>
    <mergeCell ref="J218:K218"/>
    <mergeCell ref="L218:M218"/>
    <mergeCell ref="N218:O218"/>
    <mergeCell ref="D215:H215"/>
    <mergeCell ref="J215:K215"/>
    <mergeCell ref="L215:M215"/>
    <mergeCell ref="N215:O215"/>
    <mergeCell ref="D216:H216"/>
    <mergeCell ref="J216:K216"/>
    <mergeCell ref="L216:M216"/>
    <mergeCell ref="N216:O216"/>
    <mergeCell ref="D213:H213"/>
    <mergeCell ref="J213:K213"/>
    <mergeCell ref="L213:M213"/>
    <mergeCell ref="N213:O213"/>
    <mergeCell ref="D214:H214"/>
    <mergeCell ref="J214:K214"/>
    <mergeCell ref="L214:M214"/>
    <mergeCell ref="N214:O214"/>
    <mergeCell ref="D211:H211"/>
    <mergeCell ref="J211:K211"/>
    <mergeCell ref="L211:M211"/>
    <mergeCell ref="N211:O211"/>
    <mergeCell ref="D212:H212"/>
    <mergeCell ref="J212:K212"/>
    <mergeCell ref="L212:M212"/>
    <mergeCell ref="N212:O212"/>
    <mergeCell ref="D209:H209"/>
    <mergeCell ref="J209:K209"/>
    <mergeCell ref="L209:M209"/>
    <mergeCell ref="N209:O209"/>
    <mergeCell ref="D210:H210"/>
    <mergeCell ref="J210:K210"/>
    <mergeCell ref="L210:M210"/>
    <mergeCell ref="N210:O210"/>
    <mergeCell ref="D207:H207"/>
    <mergeCell ref="J207:K207"/>
    <mergeCell ref="L207:M207"/>
    <mergeCell ref="N207:O207"/>
    <mergeCell ref="D208:H208"/>
    <mergeCell ref="J208:K208"/>
    <mergeCell ref="L208:M208"/>
    <mergeCell ref="N208:O208"/>
    <mergeCell ref="D205:H205"/>
    <mergeCell ref="J205:K205"/>
    <mergeCell ref="L205:M205"/>
    <mergeCell ref="N205:O205"/>
    <mergeCell ref="D206:H206"/>
    <mergeCell ref="J206:K206"/>
    <mergeCell ref="L206:M206"/>
    <mergeCell ref="N206:O206"/>
    <mergeCell ref="D203:H203"/>
    <mergeCell ref="J203:K203"/>
    <mergeCell ref="L203:M203"/>
    <mergeCell ref="N203:O203"/>
    <mergeCell ref="D204:H204"/>
    <mergeCell ref="J204:K204"/>
    <mergeCell ref="L204:M204"/>
    <mergeCell ref="N204:O204"/>
    <mergeCell ref="D201:H201"/>
    <mergeCell ref="J201:K201"/>
    <mergeCell ref="L201:M201"/>
    <mergeCell ref="N201:O201"/>
    <mergeCell ref="D202:H202"/>
    <mergeCell ref="J202:K202"/>
    <mergeCell ref="L202:M202"/>
    <mergeCell ref="N202:O202"/>
    <mergeCell ref="D199:H199"/>
    <mergeCell ref="J199:K199"/>
    <mergeCell ref="L199:M199"/>
    <mergeCell ref="N199:O199"/>
    <mergeCell ref="D200:H200"/>
    <mergeCell ref="J200:K200"/>
    <mergeCell ref="L200:M200"/>
    <mergeCell ref="N200:O200"/>
    <mergeCell ref="D197:H197"/>
    <mergeCell ref="J197:K197"/>
    <mergeCell ref="L197:M197"/>
    <mergeCell ref="N197:O197"/>
    <mergeCell ref="D198:H198"/>
    <mergeCell ref="J198:K198"/>
    <mergeCell ref="L198:M198"/>
    <mergeCell ref="N198:O198"/>
    <mergeCell ref="D195:H195"/>
    <mergeCell ref="J195:K195"/>
    <mergeCell ref="L195:M195"/>
    <mergeCell ref="N195:O195"/>
    <mergeCell ref="D196:H196"/>
    <mergeCell ref="J196:K196"/>
    <mergeCell ref="L196:M196"/>
    <mergeCell ref="N196:O196"/>
    <mergeCell ref="D193:H193"/>
    <mergeCell ref="J193:K193"/>
    <mergeCell ref="L193:M193"/>
    <mergeCell ref="N193:O193"/>
    <mergeCell ref="D194:H194"/>
    <mergeCell ref="J194:K194"/>
    <mergeCell ref="L194:M194"/>
    <mergeCell ref="N194:O194"/>
    <mergeCell ref="D191:H191"/>
    <mergeCell ref="J191:K191"/>
    <mergeCell ref="L191:M191"/>
    <mergeCell ref="N191:O191"/>
    <mergeCell ref="D192:H192"/>
    <mergeCell ref="J192:K192"/>
    <mergeCell ref="L192:M192"/>
    <mergeCell ref="N192:O192"/>
    <mergeCell ref="D189:H189"/>
    <mergeCell ref="J189:K189"/>
    <mergeCell ref="L189:M189"/>
    <mergeCell ref="N189:O189"/>
    <mergeCell ref="D190:H190"/>
    <mergeCell ref="J190:K190"/>
    <mergeCell ref="L190:M190"/>
    <mergeCell ref="N190:O190"/>
    <mergeCell ref="D187:H187"/>
    <mergeCell ref="J187:K187"/>
    <mergeCell ref="L187:M187"/>
    <mergeCell ref="N187:O187"/>
    <mergeCell ref="D188:H188"/>
    <mergeCell ref="J188:K188"/>
    <mergeCell ref="L188:M188"/>
    <mergeCell ref="N188:O188"/>
    <mergeCell ref="D185:H185"/>
    <mergeCell ref="J185:K185"/>
    <mergeCell ref="L185:M185"/>
    <mergeCell ref="N185:O185"/>
    <mergeCell ref="D186:H186"/>
    <mergeCell ref="J186:K186"/>
    <mergeCell ref="L186:M186"/>
    <mergeCell ref="N186:O186"/>
    <mergeCell ref="D183:H183"/>
    <mergeCell ref="J183:K183"/>
    <mergeCell ref="L183:M183"/>
    <mergeCell ref="N183:O183"/>
    <mergeCell ref="D184:H184"/>
    <mergeCell ref="J184:K184"/>
    <mergeCell ref="L184:M184"/>
    <mergeCell ref="N184:O184"/>
    <mergeCell ref="D181:H181"/>
    <mergeCell ref="J181:K181"/>
    <mergeCell ref="L181:M181"/>
    <mergeCell ref="N181:O181"/>
    <mergeCell ref="D182:H182"/>
    <mergeCell ref="J182:K182"/>
    <mergeCell ref="L182:M182"/>
    <mergeCell ref="N182:O182"/>
    <mergeCell ref="D179:H179"/>
    <mergeCell ref="J179:K179"/>
    <mergeCell ref="L179:M179"/>
    <mergeCell ref="N179:O179"/>
    <mergeCell ref="D180:H180"/>
    <mergeCell ref="J180:K180"/>
    <mergeCell ref="L180:M180"/>
    <mergeCell ref="N180:O180"/>
    <mergeCell ref="D177:H177"/>
    <mergeCell ref="J177:K177"/>
    <mergeCell ref="L177:M177"/>
    <mergeCell ref="N177:O177"/>
    <mergeCell ref="D178:H178"/>
    <mergeCell ref="J178:K178"/>
    <mergeCell ref="L178:M178"/>
    <mergeCell ref="N178:O178"/>
    <mergeCell ref="D175:H175"/>
    <mergeCell ref="J175:K175"/>
    <mergeCell ref="L175:M175"/>
    <mergeCell ref="N175:O175"/>
    <mergeCell ref="D176:H176"/>
    <mergeCell ref="J176:K176"/>
    <mergeCell ref="L176:M176"/>
    <mergeCell ref="N176:O176"/>
    <mergeCell ref="D173:H173"/>
    <mergeCell ref="J173:K173"/>
    <mergeCell ref="L173:M173"/>
    <mergeCell ref="N173:O173"/>
    <mergeCell ref="D174:H174"/>
    <mergeCell ref="J174:K174"/>
    <mergeCell ref="L174:M174"/>
    <mergeCell ref="N174:O174"/>
    <mergeCell ref="D171:H171"/>
    <mergeCell ref="J171:K171"/>
    <mergeCell ref="L171:M171"/>
    <mergeCell ref="N171:O171"/>
    <mergeCell ref="D172:H172"/>
    <mergeCell ref="J172:K172"/>
    <mergeCell ref="L172:M172"/>
    <mergeCell ref="N172:O172"/>
    <mergeCell ref="D169:H169"/>
    <mergeCell ref="J169:K169"/>
    <mergeCell ref="L169:M169"/>
    <mergeCell ref="N169:O169"/>
    <mergeCell ref="D170:H170"/>
    <mergeCell ref="J170:K170"/>
    <mergeCell ref="L170:M170"/>
    <mergeCell ref="N170:O170"/>
    <mergeCell ref="D167:H167"/>
    <mergeCell ref="J167:K167"/>
    <mergeCell ref="L167:M167"/>
    <mergeCell ref="N167:O167"/>
    <mergeCell ref="D168:H168"/>
    <mergeCell ref="J168:K168"/>
    <mergeCell ref="L168:M168"/>
    <mergeCell ref="N168:O168"/>
    <mergeCell ref="D165:H165"/>
    <mergeCell ref="J165:K165"/>
    <mergeCell ref="L165:M165"/>
    <mergeCell ref="N165:O165"/>
    <mergeCell ref="D166:H166"/>
    <mergeCell ref="J166:K166"/>
    <mergeCell ref="L166:M166"/>
    <mergeCell ref="N166:O166"/>
    <mergeCell ref="D163:H163"/>
    <mergeCell ref="J163:K163"/>
    <mergeCell ref="L163:M163"/>
    <mergeCell ref="N163:O163"/>
    <mergeCell ref="D164:H164"/>
    <mergeCell ref="J164:K164"/>
    <mergeCell ref="L164:M164"/>
    <mergeCell ref="N164:O164"/>
    <mergeCell ref="D161:H161"/>
    <mergeCell ref="J161:K161"/>
    <mergeCell ref="L161:M161"/>
    <mergeCell ref="N161:O161"/>
    <mergeCell ref="D162:H162"/>
    <mergeCell ref="J162:K162"/>
    <mergeCell ref="L162:M162"/>
    <mergeCell ref="N162:O162"/>
    <mergeCell ref="D159:H159"/>
    <mergeCell ref="J159:K159"/>
    <mergeCell ref="L159:M159"/>
    <mergeCell ref="N159:O159"/>
    <mergeCell ref="D160:H160"/>
    <mergeCell ref="J160:K160"/>
    <mergeCell ref="L160:M160"/>
    <mergeCell ref="N160:O160"/>
    <mergeCell ref="D157:H157"/>
    <mergeCell ref="J157:K157"/>
    <mergeCell ref="L157:M157"/>
    <mergeCell ref="N157:O157"/>
    <mergeCell ref="D158:H158"/>
    <mergeCell ref="J158:K158"/>
    <mergeCell ref="L158:M158"/>
    <mergeCell ref="N158:O158"/>
    <mergeCell ref="D155:H155"/>
    <mergeCell ref="J155:K155"/>
    <mergeCell ref="L155:M155"/>
    <mergeCell ref="N155:O155"/>
    <mergeCell ref="D156:H156"/>
    <mergeCell ref="J156:K156"/>
    <mergeCell ref="L156:M156"/>
    <mergeCell ref="N156:O156"/>
    <mergeCell ref="D153:H153"/>
    <mergeCell ref="J153:K153"/>
    <mergeCell ref="L153:M153"/>
    <mergeCell ref="N153:O153"/>
    <mergeCell ref="D154:H154"/>
    <mergeCell ref="J154:K154"/>
    <mergeCell ref="L154:M154"/>
    <mergeCell ref="N154:O154"/>
    <mergeCell ref="D151:H151"/>
    <mergeCell ref="J151:K151"/>
    <mergeCell ref="L151:M151"/>
    <mergeCell ref="N151:O151"/>
    <mergeCell ref="D152:H152"/>
    <mergeCell ref="J152:K152"/>
    <mergeCell ref="L152:M152"/>
    <mergeCell ref="N152:O152"/>
    <mergeCell ref="D149:H149"/>
    <mergeCell ref="J149:K149"/>
    <mergeCell ref="L149:M149"/>
    <mergeCell ref="N149:O149"/>
    <mergeCell ref="D150:H150"/>
    <mergeCell ref="J150:K150"/>
    <mergeCell ref="L150:M150"/>
    <mergeCell ref="N150:O150"/>
    <mergeCell ref="D147:H147"/>
    <mergeCell ref="J147:K147"/>
    <mergeCell ref="L147:M147"/>
    <mergeCell ref="N147:O147"/>
    <mergeCell ref="D148:H148"/>
    <mergeCell ref="J148:K148"/>
    <mergeCell ref="L148:M148"/>
    <mergeCell ref="N148:O148"/>
    <mergeCell ref="D145:H145"/>
    <mergeCell ref="J145:K145"/>
    <mergeCell ref="L145:M145"/>
    <mergeCell ref="N145:O145"/>
    <mergeCell ref="D146:H146"/>
    <mergeCell ref="J146:K146"/>
    <mergeCell ref="L146:M146"/>
    <mergeCell ref="N146:O146"/>
    <mergeCell ref="D143:H143"/>
    <mergeCell ref="J143:K143"/>
    <mergeCell ref="L143:M143"/>
    <mergeCell ref="N143:O143"/>
    <mergeCell ref="D144:H144"/>
    <mergeCell ref="J144:K144"/>
    <mergeCell ref="L144:M144"/>
    <mergeCell ref="N144:O144"/>
    <mergeCell ref="D141:H141"/>
    <mergeCell ref="J141:K141"/>
    <mergeCell ref="L141:M141"/>
    <mergeCell ref="N141:O141"/>
    <mergeCell ref="D142:H142"/>
    <mergeCell ref="J142:K142"/>
    <mergeCell ref="L142:M142"/>
    <mergeCell ref="N142:O142"/>
    <mergeCell ref="D139:H139"/>
    <mergeCell ref="J139:K139"/>
    <mergeCell ref="L139:M139"/>
    <mergeCell ref="N139:O139"/>
    <mergeCell ref="D140:H140"/>
    <mergeCell ref="J140:K140"/>
    <mergeCell ref="L140:M140"/>
    <mergeCell ref="N140:O140"/>
    <mergeCell ref="D137:H137"/>
    <mergeCell ref="J137:K137"/>
    <mergeCell ref="L137:M137"/>
    <mergeCell ref="N137:O137"/>
    <mergeCell ref="D138:H138"/>
    <mergeCell ref="J138:K138"/>
    <mergeCell ref="L138:M138"/>
    <mergeCell ref="N138:O138"/>
    <mergeCell ref="D135:H135"/>
    <mergeCell ref="J135:K135"/>
    <mergeCell ref="L135:M135"/>
    <mergeCell ref="N135:O135"/>
    <mergeCell ref="D136:H136"/>
    <mergeCell ref="J136:K136"/>
    <mergeCell ref="L136:M136"/>
    <mergeCell ref="N136:O136"/>
    <mergeCell ref="D133:H133"/>
    <mergeCell ref="J133:K133"/>
    <mergeCell ref="L133:M133"/>
    <mergeCell ref="N133:O133"/>
    <mergeCell ref="D134:H134"/>
    <mergeCell ref="J134:K134"/>
    <mergeCell ref="L134:M134"/>
    <mergeCell ref="N134:O134"/>
    <mergeCell ref="D131:H131"/>
    <mergeCell ref="J131:K131"/>
    <mergeCell ref="L131:M131"/>
    <mergeCell ref="N131:O131"/>
    <mergeCell ref="D132:H132"/>
    <mergeCell ref="J132:K132"/>
    <mergeCell ref="L132:M132"/>
    <mergeCell ref="N132:O132"/>
    <mergeCell ref="D129:H129"/>
    <mergeCell ref="J129:K129"/>
    <mergeCell ref="L129:M129"/>
    <mergeCell ref="N129:O129"/>
    <mergeCell ref="D130:H130"/>
    <mergeCell ref="J130:K130"/>
    <mergeCell ref="L130:M130"/>
    <mergeCell ref="N130:O130"/>
    <mergeCell ref="D127:H127"/>
    <mergeCell ref="J127:K127"/>
    <mergeCell ref="L127:M127"/>
    <mergeCell ref="N127:O127"/>
    <mergeCell ref="D128:H128"/>
    <mergeCell ref="J128:K128"/>
    <mergeCell ref="L128:M128"/>
    <mergeCell ref="N128:O128"/>
    <mergeCell ref="D125:H125"/>
    <mergeCell ref="J125:K125"/>
    <mergeCell ref="L125:M125"/>
    <mergeCell ref="N125:O125"/>
    <mergeCell ref="D126:H126"/>
    <mergeCell ref="J126:K126"/>
    <mergeCell ref="L126:M126"/>
    <mergeCell ref="N126:O126"/>
    <mergeCell ref="D123:H123"/>
    <mergeCell ref="J123:K123"/>
    <mergeCell ref="L123:M123"/>
    <mergeCell ref="N123:O123"/>
    <mergeCell ref="D124:H124"/>
    <mergeCell ref="J124:K124"/>
    <mergeCell ref="L124:M124"/>
    <mergeCell ref="N124:O124"/>
    <mergeCell ref="D121:H121"/>
    <mergeCell ref="J121:K121"/>
    <mergeCell ref="L121:M121"/>
    <mergeCell ref="N121:O121"/>
    <mergeCell ref="D122:H122"/>
    <mergeCell ref="J122:K122"/>
    <mergeCell ref="L122:M122"/>
    <mergeCell ref="N122:O122"/>
    <mergeCell ref="D119:H119"/>
    <mergeCell ref="J119:K119"/>
    <mergeCell ref="L119:M119"/>
    <mergeCell ref="N119:O119"/>
    <mergeCell ref="D120:H120"/>
    <mergeCell ref="J120:K120"/>
    <mergeCell ref="L120:M120"/>
    <mergeCell ref="N120:O120"/>
    <mergeCell ref="D117:H117"/>
    <mergeCell ref="J117:K117"/>
    <mergeCell ref="L117:M117"/>
    <mergeCell ref="N117:O117"/>
    <mergeCell ref="D118:H118"/>
    <mergeCell ref="J118:K118"/>
    <mergeCell ref="L118:M118"/>
    <mergeCell ref="N118:O118"/>
    <mergeCell ref="D115:H115"/>
    <mergeCell ref="J115:K115"/>
    <mergeCell ref="L115:M115"/>
    <mergeCell ref="N115:O115"/>
    <mergeCell ref="D116:H116"/>
    <mergeCell ref="J116:K116"/>
    <mergeCell ref="L116:M116"/>
    <mergeCell ref="N116:O116"/>
    <mergeCell ref="D113:H113"/>
    <mergeCell ref="J113:K113"/>
    <mergeCell ref="L113:M113"/>
    <mergeCell ref="N113:O113"/>
    <mergeCell ref="D114:H114"/>
    <mergeCell ref="J114:K114"/>
    <mergeCell ref="L114:M114"/>
    <mergeCell ref="N114:O114"/>
    <mergeCell ref="D111:H111"/>
    <mergeCell ref="J111:K111"/>
    <mergeCell ref="L111:M111"/>
    <mergeCell ref="N111:O111"/>
    <mergeCell ref="D112:H112"/>
    <mergeCell ref="J112:K112"/>
    <mergeCell ref="L112:M112"/>
    <mergeCell ref="N112:O112"/>
    <mergeCell ref="B109:H109"/>
    <mergeCell ref="J109:K109"/>
    <mergeCell ref="L109:M109"/>
    <mergeCell ref="N109:O109"/>
    <mergeCell ref="D110:H110"/>
    <mergeCell ref="J110:K110"/>
    <mergeCell ref="L110:M110"/>
    <mergeCell ref="N110:O110"/>
    <mergeCell ref="D108:H108"/>
    <mergeCell ref="J108:K108"/>
    <mergeCell ref="L108:M108"/>
    <mergeCell ref="N108:O108"/>
    <mergeCell ref="D106:H106"/>
    <mergeCell ref="J106:K106"/>
    <mergeCell ref="L106:M106"/>
    <mergeCell ref="N106:O106"/>
    <mergeCell ref="D107:H107"/>
    <mergeCell ref="J107:K107"/>
    <mergeCell ref="L107:M107"/>
    <mergeCell ref="N107:O107"/>
    <mergeCell ref="D104:H104"/>
    <mergeCell ref="J104:K104"/>
    <mergeCell ref="L104:M104"/>
    <mergeCell ref="N104:O104"/>
    <mergeCell ref="D105:H105"/>
    <mergeCell ref="J105:K105"/>
    <mergeCell ref="L105:M105"/>
    <mergeCell ref="N105:O105"/>
    <mergeCell ref="D102:H102"/>
    <mergeCell ref="J102:K102"/>
    <mergeCell ref="L102:M102"/>
    <mergeCell ref="N102:O102"/>
    <mergeCell ref="D103:H103"/>
    <mergeCell ref="J103:K103"/>
    <mergeCell ref="L103:M103"/>
    <mergeCell ref="N103:O103"/>
    <mergeCell ref="D100:H100"/>
    <mergeCell ref="J100:K100"/>
    <mergeCell ref="L100:M100"/>
    <mergeCell ref="N100:O100"/>
    <mergeCell ref="D101:H101"/>
    <mergeCell ref="J101:K101"/>
    <mergeCell ref="L101:M101"/>
    <mergeCell ref="N101:O101"/>
    <mergeCell ref="D98:H98"/>
    <mergeCell ref="J98:K98"/>
    <mergeCell ref="L98:M98"/>
    <mergeCell ref="N98:O98"/>
    <mergeCell ref="D99:H99"/>
    <mergeCell ref="J99:K99"/>
    <mergeCell ref="L99:M99"/>
    <mergeCell ref="N99:O99"/>
    <mergeCell ref="D96:H96"/>
    <mergeCell ref="J96:K96"/>
    <mergeCell ref="L96:M96"/>
    <mergeCell ref="N96:O96"/>
    <mergeCell ref="D97:H97"/>
    <mergeCell ref="J97:K97"/>
    <mergeCell ref="L97:M97"/>
    <mergeCell ref="N97:O97"/>
    <mergeCell ref="B94:H94"/>
    <mergeCell ref="L94:M94"/>
    <mergeCell ref="N94:O94"/>
    <mergeCell ref="D95:H95"/>
    <mergeCell ref="J95:K95"/>
    <mergeCell ref="L95:M95"/>
    <mergeCell ref="N95:O95"/>
    <mergeCell ref="D92:H92"/>
    <mergeCell ref="J92:K92"/>
    <mergeCell ref="L92:M92"/>
    <mergeCell ref="N92:O92"/>
    <mergeCell ref="D93:H93"/>
    <mergeCell ref="J93:K93"/>
    <mergeCell ref="L93:M93"/>
    <mergeCell ref="N93:O93"/>
    <mergeCell ref="D90:H90"/>
    <mergeCell ref="J90:K90"/>
    <mergeCell ref="L90:M90"/>
    <mergeCell ref="N90:O90"/>
    <mergeCell ref="D91:H91"/>
    <mergeCell ref="J91:K91"/>
    <mergeCell ref="L91:M91"/>
    <mergeCell ref="N91:O91"/>
    <mergeCell ref="D88:H88"/>
    <mergeCell ref="J88:K88"/>
    <mergeCell ref="L88:M88"/>
    <mergeCell ref="N88:O88"/>
    <mergeCell ref="D89:H89"/>
    <mergeCell ref="J89:K89"/>
    <mergeCell ref="L89:M89"/>
    <mergeCell ref="N89:O89"/>
    <mergeCell ref="D86:H86"/>
    <mergeCell ref="J86:K86"/>
    <mergeCell ref="L86:M86"/>
    <mergeCell ref="N86:O86"/>
    <mergeCell ref="D87:H87"/>
    <mergeCell ref="J87:K87"/>
    <mergeCell ref="L87:M87"/>
    <mergeCell ref="N87:O87"/>
    <mergeCell ref="B84:H84"/>
    <mergeCell ref="L84:M84"/>
    <mergeCell ref="N84:O84"/>
    <mergeCell ref="D85:H85"/>
    <mergeCell ref="J85:K85"/>
    <mergeCell ref="L85:M85"/>
    <mergeCell ref="N85:O85"/>
    <mergeCell ref="D81:H81"/>
    <mergeCell ref="B82:H82"/>
    <mergeCell ref="J82:K82"/>
    <mergeCell ref="L82:M82"/>
    <mergeCell ref="N82:O82"/>
    <mergeCell ref="D83:H83"/>
    <mergeCell ref="J83:K83"/>
    <mergeCell ref="L83:M83"/>
    <mergeCell ref="N83:O83"/>
    <mergeCell ref="B76:D76"/>
    <mergeCell ref="E76:O76"/>
    <mergeCell ref="B77:D77"/>
    <mergeCell ref="E77:O77"/>
    <mergeCell ref="B78:N78"/>
    <mergeCell ref="B80:H80"/>
    <mergeCell ref="I80:I81"/>
    <mergeCell ref="J80:K81"/>
    <mergeCell ref="L80:M81"/>
    <mergeCell ref="N80:O81"/>
    <mergeCell ref="D72:H72"/>
    <mergeCell ref="J72:K72"/>
    <mergeCell ref="L72:M72"/>
    <mergeCell ref="N72:O72"/>
    <mergeCell ref="B75:D75"/>
    <mergeCell ref="E75:O75"/>
    <mergeCell ref="D70:H70"/>
    <mergeCell ref="J70:K70"/>
    <mergeCell ref="L70:M70"/>
    <mergeCell ref="N70:O70"/>
    <mergeCell ref="D71:H71"/>
    <mergeCell ref="J71:K71"/>
    <mergeCell ref="L71:M71"/>
    <mergeCell ref="N71:O71"/>
    <mergeCell ref="D68:H68"/>
    <mergeCell ref="J68:K68"/>
    <mergeCell ref="L68:M68"/>
    <mergeCell ref="N68:O68"/>
    <mergeCell ref="D69:H69"/>
    <mergeCell ref="J69:K69"/>
    <mergeCell ref="L69:M69"/>
    <mergeCell ref="N69:O69"/>
    <mergeCell ref="D66:H66"/>
    <mergeCell ref="J66:K66"/>
    <mergeCell ref="L66:M66"/>
    <mergeCell ref="N66:O66"/>
    <mergeCell ref="D67:H67"/>
    <mergeCell ref="J67:K67"/>
    <mergeCell ref="L67:M67"/>
    <mergeCell ref="N67:O67"/>
    <mergeCell ref="D64:H64"/>
    <mergeCell ref="J64:K64"/>
    <mergeCell ref="L64:M64"/>
    <mergeCell ref="N64:O64"/>
    <mergeCell ref="B65:H65"/>
    <mergeCell ref="J65:K65"/>
    <mergeCell ref="L65:M65"/>
    <mergeCell ref="N65:O65"/>
    <mergeCell ref="B62:H62"/>
    <mergeCell ref="J62:K62"/>
    <mergeCell ref="L62:M62"/>
    <mergeCell ref="N62:O62"/>
    <mergeCell ref="D63:H63"/>
    <mergeCell ref="J63:K63"/>
    <mergeCell ref="L63:M63"/>
    <mergeCell ref="N63:O63"/>
    <mergeCell ref="D60:H60"/>
    <mergeCell ref="J60:K60"/>
    <mergeCell ref="L60:M60"/>
    <mergeCell ref="N60:O60"/>
    <mergeCell ref="D61:H61"/>
    <mergeCell ref="J61:K61"/>
    <mergeCell ref="L61:M61"/>
    <mergeCell ref="N61:O61"/>
    <mergeCell ref="B58:H58"/>
    <mergeCell ref="J58:K58"/>
    <mergeCell ref="L58:M58"/>
    <mergeCell ref="N58:O58"/>
    <mergeCell ref="D59:H59"/>
    <mergeCell ref="J59:K59"/>
    <mergeCell ref="L59:M59"/>
    <mergeCell ref="N59:O59"/>
    <mergeCell ref="D54:H54"/>
    <mergeCell ref="J54:K54"/>
    <mergeCell ref="L54:M54"/>
    <mergeCell ref="N54:O54"/>
    <mergeCell ref="D55:H55"/>
    <mergeCell ref="J55:K55"/>
    <mergeCell ref="L55:M55"/>
    <mergeCell ref="N55:O55"/>
    <mergeCell ref="D52:H52"/>
    <mergeCell ref="J52:K52"/>
    <mergeCell ref="L52:M52"/>
    <mergeCell ref="N52:O52"/>
    <mergeCell ref="D53:H53"/>
    <mergeCell ref="J53:K53"/>
    <mergeCell ref="L53:M53"/>
    <mergeCell ref="N53:O53"/>
    <mergeCell ref="D50:H50"/>
    <mergeCell ref="J50:K50"/>
    <mergeCell ref="L50:M50"/>
    <mergeCell ref="N50:O50"/>
    <mergeCell ref="D51:H51"/>
    <mergeCell ref="J51:K51"/>
    <mergeCell ref="L51:M51"/>
    <mergeCell ref="N51:O51"/>
    <mergeCell ref="D48:H48"/>
    <mergeCell ref="J48:K48"/>
    <mergeCell ref="L48:M48"/>
    <mergeCell ref="N48:O48"/>
    <mergeCell ref="D49:H49"/>
    <mergeCell ref="J49:K49"/>
    <mergeCell ref="L49:M49"/>
    <mergeCell ref="N49:O49"/>
    <mergeCell ref="B46:H46"/>
    <mergeCell ref="J46:K46"/>
    <mergeCell ref="L46:M46"/>
    <mergeCell ref="N46:O46"/>
    <mergeCell ref="D47:H47"/>
    <mergeCell ref="J47:K47"/>
    <mergeCell ref="L47:M47"/>
    <mergeCell ref="N47:O47"/>
    <mergeCell ref="D44:H44"/>
    <mergeCell ref="J44:K44"/>
    <mergeCell ref="L44:M44"/>
    <mergeCell ref="N44:O44"/>
    <mergeCell ref="D45:H45"/>
    <mergeCell ref="J45:K45"/>
    <mergeCell ref="L45:M45"/>
    <mergeCell ref="N45:O45"/>
    <mergeCell ref="D42:H42"/>
    <mergeCell ref="J42:K42"/>
    <mergeCell ref="L42:M42"/>
    <mergeCell ref="N42:O42"/>
    <mergeCell ref="D43:H43"/>
    <mergeCell ref="J43:K43"/>
    <mergeCell ref="L43:M43"/>
    <mergeCell ref="N43:O43"/>
    <mergeCell ref="G26:O26"/>
    <mergeCell ref="G27:J27"/>
    <mergeCell ref="B5:C5"/>
    <mergeCell ref="B6:C6"/>
    <mergeCell ref="B9:C9"/>
    <mergeCell ref="B40:H40"/>
    <mergeCell ref="J40:K40"/>
    <mergeCell ref="L40:M40"/>
    <mergeCell ref="N40:O40"/>
    <mergeCell ref="D41:H41"/>
    <mergeCell ref="J41:K41"/>
    <mergeCell ref="L41:M41"/>
    <mergeCell ref="N41:O41"/>
    <mergeCell ref="B35:N35"/>
    <mergeCell ref="A36:O36"/>
    <mergeCell ref="B37:N37"/>
    <mergeCell ref="B38:H38"/>
    <mergeCell ref="I38:I39"/>
    <mergeCell ref="J38:K39"/>
    <mergeCell ref="L38:M39"/>
    <mergeCell ref="N38:O39"/>
    <mergeCell ref="D39:H3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E25"/>
  <sheetViews>
    <sheetView zoomScale="130" zoomScaleNormal="130" workbookViewId="0">
      <selection activeCell="B31" sqref="B31"/>
    </sheetView>
  </sheetViews>
  <sheetFormatPr defaultRowHeight="15"/>
  <cols>
    <col min="1" max="3" width="28.85546875" customWidth="1"/>
    <col min="4" max="5" width="43" customWidth="1"/>
    <col min="6" max="6" width="66.5703125" customWidth="1"/>
  </cols>
  <sheetData>
    <row r="1" spans="1:2">
      <c r="A1" s="322" t="s">
        <v>929</v>
      </c>
    </row>
    <row r="2" spans="1:2" s="322" customFormat="1">
      <c r="A2" s="89" t="s">
        <v>953</v>
      </c>
      <c r="B2" s="71" t="s">
        <v>42</v>
      </c>
    </row>
    <row r="3" spans="1:2" s="322" customFormat="1">
      <c r="A3" s="103" t="s">
        <v>336</v>
      </c>
      <c r="B3" s="362">
        <f>B17</f>
        <v>250000</v>
      </c>
    </row>
    <row r="4" spans="1:2" s="322" customFormat="1">
      <c r="A4" s="103" t="s">
        <v>29</v>
      </c>
      <c r="B4" s="362">
        <f>B18</f>
        <v>220000</v>
      </c>
    </row>
    <row r="5" spans="1:2" s="322" customFormat="1">
      <c r="A5" s="611" t="s">
        <v>377</v>
      </c>
      <c r="B5" s="612"/>
    </row>
    <row r="6" spans="1:2" s="322" customFormat="1">
      <c r="A6" s="609" t="s">
        <v>638</v>
      </c>
      <c r="B6" s="610"/>
    </row>
    <row r="7" spans="1:2" s="322" customFormat="1">
      <c r="A7" s="609" t="s">
        <v>378</v>
      </c>
      <c r="B7" s="610"/>
    </row>
    <row r="8" spans="1:2" s="322" customFormat="1">
      <c r="A8" s="609" t="s">
        <v>380</v>
      </c>
      <c r="B8" s="610"/>
    </row>
    <row r="9" spans="1:2" s="322" customFormat="1">
      <c r="A9" s="611" t="s">
        <v>381</v>
      </c>
      <c r="B9" s="612"/>
    </row>
    <row r="10" spans="1:2" s="322" customFormat="1">
      <c r="A10" s="92"/>
      <c r="B10" s="93"/>
    </row>
    <row r="11" spans="1:2" s="322" customFormat="1">
      <c r="A11" s="90"/>
      <c r="B11" s="91"/>
    </row>
    <row r="14" spans="1:2">
      <c r="A14" s="347" t="s">
        <v>930</v>
      </c>
    </row>
    <row r="16" spans="1:2">
      <c r="A16" s="114" t="s">
        <v>27</v>
      </c>
      <c r="B16" s="117"/>
    </row>
    <row r="17" spans="1:5">
      <c r="A17" s="115" t="s">
        <v>43</v>
      </c>
      <c r="B17" s="116">
        <v>250000</v>
      </c>
    </row>
    <row r="18" spans="1:5">
      <c r="A18" s="115" t="s">
        <v>29</v>
      </c>
      <c r="B18" s="116">
        <v>220000</v>
      </c>
    </row>
    <row r="19" spans="1:5" s="322" customFormat="1" ht="15.75" thickBot="1">
      <c r="A19" s="357"/>
      <c r="B19" s="358"/>
    </row>
    <row r="20" spans="1:5" s="42" customFormat="1" ht="15.75" thickBot="1">
      <c r="A20" s="348" t="s">
        <v>931</v>
      </c>
      <c r="B20" s="349" t="s">
        <v>932</v>
      </c>
      <c r="C20" s="349" t="s">
        <v>933</v>
      </c>
      <c r="D20" s="349" t="s">
        <v>934</v>
      </c>
      <c r="E20" s="349" t="s">
        <v>935</v>
      </c>
    </row>
    <row r="21" spans="1:5" s="42" customFormat="1" ht="25.5">
      <c r="A21" s="350" t="s">
        <v>936</v>
      </c>
      <c r="B21" s="353" t="s">
        <v>941</v>
      </c>
      <c r="C21" s="359" t="s">
        <v>945</v>
      </c>
      <c r="D21" s="354" t="s">
        <v>946</v>
      </c>
      <c r="E21" s="353" t="s">
        <v>950</v>
      </c>
    </row>
    <row r="22" spans="1:5" s="42" customFormat="1" ht="25.5">
      <c r="A22" s="350" t="s">
        <v>937</v>
      </c>
      <c r="B22" s="354" t="s">
        <v>942</v>
      </c>
      <c r="C22" s="352"/>
      <c r="D22" s="354" t="s">
        <v>947</v>
      </c>
      <c r="E22" s="354" t="s">
        <v>951</v>
      </c>
    </row>
    <row r="23" spans="1:5" s="42" customFormat="1" ht="38.25">
      <c r="A23" s="351" t="s">
        <v>938</v>
      </c>
      <c r="B23" s="354" t="s">
        <v>943</v>
      </c>
      <c r="C23" s="352"/>
      <c r="D23" s="354" t="s">
        <v>948</v>
      </c>
      <c r="E23" s="354" t="s">
        <v>952</v>
      </c>
    </row>
    <row r="24" spans="1:5" s="42" customFormat="1" ht="25.5">
      <c r="A24" s="351" t="s">
        <v>939</v>
      </c>
      <c r="B24" s="353" t="s">
        <v>944</v>
      </c>
      <c r="C24" s="352"/>
      <c r="D24" s="354" t="s">
        <v>949</v>
      </c>
      <c r="E24" s="355"/>
    </row>
    <row r="25" spans="1:5" s="42" customFormat="1" ht="15.75" thickBot="1">
      <c r="A25" s="361" t="s">
        <v>940</v>
      </c>
      <c r="B25" s="356"/>
      <c r="C25" s="360"/>
      <c r="D25" s="356"/>
      <c r="E25" s="356"/>
    </row>
  </sheetData>
  <mergeCells count="5">
    <mergeCell ref="A5:B5"/>
    <mergeCell ref="A6:B6"/>
    <mergeCell ref="A7:B7"/>
    <mergeCell ref="A8:B8"/>
    <mergeCell ref="A9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F113"/>
  <sheetViews>
    <sheetView topLeftCell="A82" zoomScale="115" zoomScaleNormal="115" workbookViewId="0">
      <selection activeCell="D119" sqref="D119"/>
    </sheetView>
  </sheetViews>
  <sheetFormatPr defaultRowHeight="15" outlineLevelRow="1"/>
  <cols>
    <col min="1" max="1" width="6.28515625" customWidth="1"/>
    <col min="2" max="2" width="64.140625" style="415" customWidth="1"/>
    <col min="3" max="3" width="19.140625" style="112" customWidth="1"/>
    <col min="4" max="4" width="27.7109375" customWidth="1"/>
  </cols>
  <sheetData>
    <row r="1" spans="2:5">
      <c r="B1" s="425" t="s">
        <v>442</v>
      </c>
      <c r="C1" s="111"/>
    </row>
    <row r="2" spans="2:5">
      <c r="B2" s="425"/>
      <c r="C2" s="111"/>
    </row>
    <row r="3" spans="2:5">
      <c r="B3" s="417" t="s">
        <v>62</v>
      </c>
    </row>
    <row r="4" spans="2:5">
      <c r="B4" s="418" t="s">
        <v>9</v>
      </c>
      <c r="C4" s="387" t="s">
        <v>978</v>
      </c>
      <c r="E4" s="1"/>
    </row>
    <row r="5" spans="2:5">
      <c r="B5" s="418" t="s">
        <v>10</v>
      </c>
      <c r="C5" s="387" t="s">
        <v>978</v>
      </c>
    </row>
    <row r="6" spans="2:5">
      <c r="B6" s="418" t="s">
        <v>11</v>
      </c>
      <c r="C6" s="387" t="s">
        <v>978</v>
      </c>
    </row>
    <row r="7" spans="2:5">
      <c r="B7" s="418" t="s">
        <v>12</v>
      </c>
      <c r="C7" s="387" t="s">
        <v>978</v>
      </c>
    </row>
    <row r="8" spans="2:5">
      <c r="B8" s="418" t="s">
        <v>13</v>
      </c>
      <c r="C8" s="387" t="s">
        <v>978</v>
      </c>
    </row>
    <row r="9" spans="2:5">
      <c r="B9" s="418" t="s">
        <v>14</v>
      </c>
      <c r="C9" s="387" t="s">
        <v>978</v>
      </c>
    </row>
    <row r="10" spans="2:5">
      <c r="B10" s="418" t="s">
        <v>15</v>
      </c>
      <c r="C10" s="387" t="s">
        <v>978</v>
      </c>
    </row>
    <row r="11" spans="2:5">
      <c r="B11" s="418" t="s">
        <v>371</v>
      </c>
      <c r="C11" s="387" t="s">
        <v>978</v>
      </c>
    </row>
    <row r="12" spans="2:5">
      <c r="B12" s="418" t="s">
        <v>372</v>
      </c>
      <c r="C12" s="387" t="s">
        <v>978</v>
      </c>
    </row>
    <row r="13" spans="2:5">
      <c r="B13" s="416" t="s">
        <v>16</v>
      </c>
      <c r="C13" s="408" t="s">
        <v>1032</v>
      </c>
    </row>
    <row r="14" spans="2:5">
      <c r="B14" s="418" t="s">
        <v>0</v>
      </c>
      <c r="C14" s="387" t="s">
        <v>978</v>
      </c>
    </row>
    <row r="15" spans="2:5">
      <c r="B15" s="418" t="s">
        <v>17</v>
      </c>
      <c r="C15" s="387" t="s">
        <v>978</v>
      </c>
    </row>
    <row r="16" spans="2:5">
      <c r="B16" s="416" t="s">
        <v>18</v>
      </c>
      <c r="C16" s="112" t="s">
        <v>1031</v>
      </c>
    </row>
    <row r="17" spans="1:4">
      <c r="B17" s="416" t="s">
        <v>438</v>
      </c>
      <c r="C17" s="447" t="s">
        <v>1049</v>
      </c>
    </row>
    <row r="18" spans="1:4">
      <c r="B18" s="416" t="s">
        <v>373</v>
      </c>
      <c r="C18" s="447" t="s">
        <v>1049</v>
      </c>
    </row>
    <row r="19" spans="1:4">
      <c r="B19" s="416" t="s">
        <v>376</v>
      </c>
      <c r="C19" s="447" t="s">
        <v>1049</v>
      </c>
    </row>
    <row r="20" spans="1:4">
      <c r="B20" s="416" t="s">
        <v>439</v>
      </c>
      <c r="C20" s="447" t="s">
        <v>1049</v>
      </c>
    </row>
    <row r="21" spans="1:4">
      <c r="B21" s="416" t="s">
        <v>19</v>
      </c>
      <c r="C21" s="112" t="s">
        <v>1030</v>
      </c>
    </row>
    <row r="22" spans="1:4" s="426" customFormat="1">
      <c r="B22" s="448" t="s">
        <v>1045</v>
      </c>
      <c r="C22" s="447" t="s">
        <v>1049</v>
      </c>
    </row>
    <row r="23" spans="1:4" s="426" customFormat="1">
      <c r="B23" s="448" t="s">
        <v>1046</v>
      </c>
      <c r="C23" s="447" t="s">
        <v>1049</v>
      </c>
    </row>
    <row r="24" spans="1:4" s="426" customFormat="1">
      <c r="B24" s="448" t="s">
        <v>1047</v>
      </c>
      <c r="C24" s="447" t="s">
        <v>1049</v>
      </c>
    </row>
    <row r="25" spans="1:4" s="426" customFormat="1">
      <c r="B25" s="448" t="s">
        <v>1048</v>
      </c>
      <c r="C25" s="447" t="s">
        <v>1049</v>
      </c>
    </row>
    <row r="26" spans="1:4">
      <c r="B26" s="418" t="s">
        <v>440</v>
      </c>
      <c r="C26" s="387" t="s">
        <v>978</v>
      </c>
    </row>
    <row r="27" spans="1:4" s="445" customFormat="1">
      <c r="B27" s="416" t="s">
        <v>1043</v>
      </c>
      <c r="C27" s="447" t="s">
        <v>1049</v>
      </c>
    </row>
    <row r="28" spans="1:4">
      <c r="B28" s="416" t="s">
        <v>441</v>
      </c>
      <c r="C28" s="112" t="s">
        <v>1033</v>
      </c>
    </row>
    <row r="29" spans="1:4">
      <c r="D29" s="2" t="s">
        <v>1</v>
      </c>
    </row>
    <row r="30" spans="1:4">
      <c r="A30" s="43"/>
      <c r="B30" s="413" t="s">
        <v>2</v>
      </c>
      <c r="C30" s="113" t="s">
        <v>42</v>
      </c>
    </row>
    <row r="31" spans="1:4">
      <c r="A31" s="388">
        <v>1</v>
      </c>
      <c r="B31" s="414" t="s">
        <v>20</v>
      </c>
      <c r="C31" s="389"/>
    </row>
    <row r="32" spans="1:4">
      <c r="A32" s="388"/>
      <c r="B32" s="431" t="s">
        <v>28</v>
      </c>
      <c r="C32" s="390">
        <v>3018000</v>
      </c>
    </row>
    <row r="33" spans="1:3">
      <c r="A33" s="388"/>
      <c r="B33" s="431" t="s">
        <v>29</v>
      </c>
      <c r="C33" s="391">
        <v>850000</v>
      </c>
    </row>
    <row r="34" spans="1:3">
      <c r="A34" s="388">
        <v>2</v>
      </c>
      <c r="B34" s="414" t="s">
        <v>21</v>
      </c>
      <c r="C34" s="392"/>
    </row>
    <row r="35" spans="1:3">
      <c r="A35" s="388"/>
      <c r="B35" s="431" t="s">
        <v>30</v>
      </c>
      <c r="C35" s="390">
        <v>1156000</v>
      </c>
    </row>
    <row r="36" spans="1:3">
      <c r="A36" s="388"/>
      <c r="B36" s="431" t="s">
        <v>29</v>
      </c>
      <c r="C36" s="391">
        <v>215000</v>
      </c>
    </row>
    <row r="37" spans="1:3">
      <c r="A37" s="388">
        <v>3</v>
      </c>
      <c r="B37" s="414" t="s">
        <v>22</v>
      </c>
      <c r="C37" s="392"/>
    </row>
    <row r="38" spans="1:3">
      <c r="A38" s="388"/>
      <c r="B38" s="431" t="s">
        <v>31</v>
      </c>
      <c r="C38" s="584">
        <v>3022000</v>
      </c>
    </row>
    <row r="39" spans="1:3">
      <c r="A39" s="388"/>
      <c r="B39" s="431" t="s">
        <v>3</v>
      </c>
      <c r="C39" s="585"/>
    </row>
    <row r="40" spans="1:3">
      <c r="A40" s="388"/>
      <c r="B40" s="431" t="s">
        <v>4</v>
      </c>
      <c r="C40" s="586"/>
    </row>
    <row r="41" spans="1:3">
      <c r="A41" s="388"/>
      <c r="B41" s="431" t="s">
        <v>32</v>
      </c>
      <c r="C41" s="391">
        <v>508000</v>
      </c>
    </row>
    <row r="42" spans="1:3">
      <c r="A42" s="388">
        <v>4</v>
      </c>
      <c r="B42" s="414" t="s">
        <v>23</v>
      </c>
      <c r="C42" s="392"/>
    </row>
    <row r="43" spans="1:3">
      <c r="A43" s="388"/>
      <c r="B43" s="431" t="s">
        <v>33</v>
      </c>
      <c r="C43" s="390">
        <v>1559000</v>
      </c>
    </row>
    <row r="44" spans="1:3">
      <c r="A44" s="388"/>
      <c r="B44" s="431" t="s">
        <v>29</v>
      </c>
      <c r="C44" s="391">
        <v>340000</v>
      </c>
    </row>
    <row r="45" spans="1:3">
      <c r="A45" s="388">
        <v>5</v>
      </c>
      <c r="B45" s="414" t="s">
        <v>24</v>
      </c>
      <c r="C45" s="392"/>
    </row>
    <row r="46" spans="1:3">
      <c r="A46" s="388"/>
      <c r="B46" s="431" t="s">
        <v>34</v>
      </c>
      <c r="C46" s="391">
        <v>393000</v>
      </c>
    </row>
    <row r="47" spans="1:3">
      <c r="A47" s="388"/>
      <c r="B47" s="431" t="s">
        <v>29</v>
      </c>
      <c r="C47" s="391">
        <v>150000</v>
      </c>
    </row>
    <row r="48" spans="1:3">
      <c r="A48" s="388">
        <v>6</v>
      </c>
      <c r="B48" s="414" t="s">
        <v>25</v>
      </c>
      <c r="C48" s="392"/>
    </row>
    <row r="49" spans="1:3">
      <c r="A49" s="388"/>
      <c r="B49" s="431" t="s">
        <v>29</v>
      </c>
      <c r="C49" s="391">
        <v>40000</v>
      </c>
    </row>
    <row r="50" spans="1:3">
      <c r="A50" s="388">
        <v>7</v>
      </c>
      <c r="B50" s="414" t="s">
        <v>26</v>
      </c>
      <c r="C50" s="392"/>
    </row>
    <row r="51" spans="1:3">
      <c r="A51" s="388"/>
      <c r="B51" s="431" t="s">
        <v>35</v>
      </c>
      <c r="C51" s="391">
        <v>125000</v>
      </c>
    </row>
    <row r="52" spans="1:3">
      <c r="A52" s="388">
        <v>8</v>
      </c>
      <c r="B52" s="414" t="s">
        <v>365</v>
      </c>
      <c r="C52" s="392"/>
    </row>
    <row r="53" spans="1:3">
      <c r="A53" s="388"/>
      <c r="B53" s="431" t="s">
        <v>435</v>
      </c>
      <c r="C53" s="391">
        <v>335000</v>
      </c>
    </row>
    <row r="54" spans="1:3">
      <c r="A54" s="388"/>
      <c r="B54" s="431" t="s">
        <v>29</v>
      </c>
      <c r="C54" s="391">
        <v>115000</v>
      </c>
    </row>
    <row r="55" spans="1:3">
      <c r="A55" s="388">
        <v>9</v>
      </c>
      <c r="B55" s="414" t="s">
        <v>366</v>
      </c>
      <c r="C55" s="392"/>
    </row>
    <row r="56" spans="1:3">
      <c r="A56" s="388"/>
      <c r="B56" s="431" t="s">
        <v>436</v>
      </c>
      <c r="C56" s="391">
        <v>901546</v>
      </c>
    </row>
    <row r="57" spans="1:3">
      <c r="A57" s="388"/>
      <c r="B57" s="431" t="s">
        <v>29</v>
      </c>
      <c r="C57" s="391">
        <v>130000</v>
      </c>
    </row>
    <row r="58" spans="1:3">
      <c r="A58" s="388">
        <v>10</v>
      </c>
      <c r="B58" s="414" t="s">
        <v>5</v>
      </c>
      <c r="C58" s="392"/>
    </row>
    <row r="59" spans="1:3">
      <c r="A59" s="388"/>
      <c r="B59" s="431" t="s">
        <v>36</v>
      </c>
      <c r="C59" s="392">
        <v>15324000</v>
      </c>
    </row>
    <row r="60" spans="1:3">
      <c r="A60" s="388"/>
      <c r="B60" s="431" t="s">
        <v>29</v>
      </c>
      <c r="C60" s="391">
        <v>1230000</v>
      </c>
    </row>
    <row r="61" spans="1:3">
      <c r="A61" s="388"/>
      <c r="B61" s="431" t="s">
        <v>37</v>
      </c>
      <c r="C61" s="391">
        <v>100000</v>
      </c>
    </row>
    <row r="62" spans="1:3">
      <c r="A62" s="388">
        <v>11</v>
      </c>
      <c r="B62" s="414" t="s">
        <v>6</v>
      </c>
      <c r="C62" s="392"/>
    </row>
    <row r="63" spans="1:3">
      <c r="A63" s="388"/>
      <c r="B63" s="431" t="s">
        <v>38</v>
      </c>
      <c r="C63" s="391">
        <v>556000</v>
      </c>
    </row>
    <row r="64" spans="1:3">
      <c r="A64" s="388"/>
      <c r="B64" s="431" t="s">
        <v>29</v>
      </c>
      <c r="C64" s="391">
        <v>85000</v>
      </c>
    </row>
    <row r="65" spans="1:4">
      <c r="A65" s="43">
        <v>12</v>
      </c>
      <c r="B65" s="432" t="s">
        <v>7</v>
      </c>
      <c r="C65" s="119"/>
    </row>
    <row r="66" spans="1:4">
      <c r="A66" s="43"/>
      <c r="B66" s="433" t="s">
        <v>39</v>
      </c>
      <c r="C66" s="116">
        <v>20000</v>
      </c>
      <c r="D66" s="408" t="s">
        <v>1032</v>
      </c>
    </row>
    <row r="67" spans="1:4">
      <c r="A67" s="363">
        <v>13</v>
      </c>
      <c r="B67" s="434" t="s">
        <v>27</v>
      </c>
      <c r="C67" s="364"/>
      <c r="D67" s="587" t="s">
        <v>954</v>
      </c>
    </row>
    <row r="68" spans="1:4">
      <c r="A68" s="363"/>
      <c r="B68" s="435" t="s">
        <v>43</v>
      </c>
      <c r="C68" s="346">
        <v>0</v>
      </c>
      <c r="D68" s="587"/>
    </row>
    <row r="69" spans="1:4">
      <c r="A69" s="363"/>
      <c r="B69" s="435" t="s">
        <v>29</v>
      </c>
      <c r="C69" s="346">
        <v>0</v>
      </c>
      <c r="D69" s="587"/>
    </row>
    <row r="70" spans="1:4">
      <c r="A70" s="363">
        <v>14</v>
      </c>
      <c r="B70" s="434" t="s">
        <v>8</v>
      </c>
      <c r="C70" s="364"/>
      <c r="D70" s="587" t="s">
        <v>928</v>
      </c>
    </row>
    <row r="71" spans="1:4" ht="45">
      <c r="A71" s="363"/>
      <c r="B71" s="345" t="s">
        <v>433</v>
      </c>
      <c r="C71" s="346">
        <v>0</v>
      </c>
      <c r="D71" s="587"/>
    </row>
    <row r="72" spans="1:4">
      <c r="A72" s="363"/>
      <c r="B72" s="435" t="s">
        <v>29</v>
      </c>
      <c r="C72" s="346">
        <v>0</v>
      </c>
      <c r="D72" s="587"/>
    </row>
    <row r="73" spans="1:4">
      <c r="A73" s="43">
        <v>15</v>
      </c>
      <c r="B73" s="432" t="s">
        <v>367</v>
      </c>
      <c r="C73" s="116"/>
    </row>
    <row r="74" spans="1:4">
      <c r="A74" s="43"/>
      <c r="B74" s="433" t="s">
        <v>437</v>
      </c>
      <c r="C74" s="116">
        <v>470000</v>
      </c>
      <c r="D74" s="410" t="s">
        <v>1034</v>
      </c>
    </row>
    <row r="75" spans="1:4">
      <c r="A75" s="43">
        <v>16</v>
      </c>
      <c r="B75" s="432" t="s">
        <v>368</v>
      </c>
      <c r="C75" s="116"/>
    </row>
    <row r="76" spans="1:4">
      <c r="A76" s="43"/>
      <c r="B76" s="433" t="s">
        <v>1826</v>
      </c>
      <c r="C76" s="116">
        <v>11214</v>
      </c>
      <c r="D76" s="410" t="s">
        <v>1034</v>
      </c>
    </row>
    <row r="77" spans="1:4">
      <c r="A77" s="43">
        <v>17</v>
      </c>
      <c r="B77" s="432" t="s">
        <v>369</v>
      </c>
      <c r="C77" s="116"/>
    </row>
    <row r="78" spans="1:4">
      <c r="A78" s="43"/>
      <c r="B78" s="433" t="s">
        <v>370</v>
      </c>
      <c r="C78" s="116">
        <v>150000</v>
      </c>
      <c r="D78" s="410" t="s">
        <v>1034</v>
      </c>
    </row>
    <row r="79" spans="1:4">
      <c r="A79" s="411">
        <v>18</v>
      </c>
      <c r="B79" s="436" t="s">
        <v>440</v>
      </c>
      <c r="C79" s="412">
        <v>10000000</v>
      </c>
    </row>
    <row r="80" spans="1:4">
      <c r="A80" s="43">
        <v>19</v>
      </c>
      <c r="B80" s="432" t="s">
        <v>434</v>
      </c>
      <c r="C80" s="116"/>
      <c r="D80" s="420" t="s">
        <v>1034</v>
      </c>
    </row>
    <row r="81" spans="1:6" ht="30">
      <c r="A81" s="43"/>
      <c r="B81" s="437" t="s">
        <v>430</v>
      </c>
      <c r="C81" s="422">
        <v>32300</v>
      </c>
      <c r="D81" s="446" t="s">
        <v>1034</v>
      </c>
    </row>
    <row r="82" spans="1:6" ht="30">
      <c r="A82" s="43"/>
      <c r="B82" s="437" t="s">
        <v>431</v>
      </c>
      <c r="C82" s="422">
        <v>42200</v>
      </c>
      <c r="D82" s="446" t="s">
        <v>1034</v>
      </c>
    </row>
    <row r="83" spans="1:6" ht="30">
      <c r="A83" s="43"/>
      <c r="B83" s="437" t="s">
        <v>432</v>
      </c>
      <c r="C83" s="422">
        <v>57500</v>
      </c>
      <c r="D83" s="446" t="s">
        <v>1034</v>
      </c>
    </row>
    <row r="84" spans="1:6" s="424" customFormat="1">
      <c r="A84" s="428">
        <v>20</v>
      </c>
      <c r="B84" s="438" t="s">
        <v>1035</v>
      </c>
      <c r="C84" s="429"/>
      <c r="D84" s="427" t="s">
        <v>1034</v>
      </c>
      <c r="E84" s="426"/>
      <c r="F84" s="426"/>
    </row>
    <row r="85" spans="1:6" s="424" customFormat="1">
      <c r="A85" s="428"/>
      <c r="B85" s="437" t="s">
        <v>1036</v>
      </c>
      <c r="C85" s="429">
        <v>61000</v>
      </c>
      <c r="D85" s="426"/>
      <c r="E85" s="426"/>
      <c r="F85" s="426"/>
    </row>
    <row r="86" spans="1:6" s="424" customFormat="1">
      <c r="A86" s="428">
        <v>21</v>
      </c>
      <c r="B86" s="438" t="s">
        <v>1037</v>
      </c>
      <c r="C86" s="429"/>
      <c r="D86" s="427" t="s">
        <v>1034</v>
      </c>
      <c r="E86" s="426"/>
      <c r="F86" s="426"/>
    </row>
    <row r="87" spans="1:6" s="424" customFormat="1">
      <c r="A87" s="428"/>
      <c r="B87" s="437" t="s">
        <v>1038</v>
      </c>
      <c r="C87" s="429">
        <v>102000</v>
      </c>
      <c r="D87" s="426"/>
      <c r="E87" s="426"/>
      <c r="F87" s="426"/>
    </row>
    <row r="88" spans="1:6" s="424" customFormat="1">
      <c r="A88" s="428">
        <v>22</v>
      </c>
      <c r="B88" s="438" t="s">
        <v>1039</v>
      </c>
      <c r="C88" s="429"/>
      <c r="D88" s="427" t="s">
        <v>1034</v>
      </c>
      <c r="E88" s="426"/>
      <c r="F88" s="426"/>
    </row>
    <row r="89" spans="1:6" s="424" customFormat="1">
      <c r="A89" s="428"/>
      <c r="B89" s="437" t="s">
        <v>1040</v>
      </c>
      <c r="C89" s="429">
        <v>427000</v>
      </c>
      <c r="D89" s="426"/>
      <c r="E89" s="426"/>
      <c r="F89" s="426"/>
    </row>
    <row r="90" spans="1:6" s="454" customFormat="1">
      <c r="A90" s="526">
        <v>23</v>
      </c>
      <c r="B90" s="438" t="s">
        <v>1041</v>
      </c>
      <c r="C90" s="429"/>
      <c r="D90" s="527" t="s">
        <v>1034</v>
      </c>
      <c r="E90" s="527"/>
      <c r="F90" s="527"/>
    </row>
    <row r="91" spans="1:6" s="454" customFormat="1">
      <c r="A91" s="526"/>
      <c r="B91" s="437" t="s">
        <v>169</v>
      </c>
      <c r="C91" s="429"/>
      <c r="D91" s="527"/>
      <c r="E91" s="527"/>
      <c r="F91" s="527"/>
    </row>
    <row r="92" spans="1:6" s="454" customFormat="1">
      <c r="A92" s="526"/>
      <c r="B92" s="437" t="s">
        <v>168</v>
      </c>
      <c r="C92" s="429"/>
      <c r="D92" s="527"/>
      <c r="E92" s="527"/>
      <c r="F92" s="527"/>
    </row>
    <row r="93" spans="1:6" s="454" customFormat="1">
      <c r="A93" s="526"/>
      <c r="B93" s="437" t="s">
        <v>29</v>
      </c>
      <c r="C93" s="528"/>
      <c r="D93" s="527"/>
      <c r="E93" s="527"/>
      <c r="F93" s="527"/>
    </row>
    <row r="94" spans="1:6" s="454" customFormat="1">
      <c r="A94" s="526">
        <v>24</v>
      </c>
      <c r="B94" s="439" t="s">
        <v>1042</v>
      </c>
      <c r="C94" s="430">
        <v>1060000</v>
      </c>
      <c r="D94" s="527" t="s">
        <v>1033</v>
      </c>
    </row>
    <row r="95" spans="1:6" s="454" customFormat="1">
      <c r="A95" s="526">
        <v>25</v>
      </c>
      <c r="B95" s="439" t="s">
        <v>1043</v>
      </c>
      <c r="C95" s="430"/>
      <c r="D95" s="588" t="s">
        <v>1034</v>
      </c>
      <c r="E95" s="589"/>
      <c r="F95" s="589"/>
    </row>
    <row r="96" spans="1:6" s="454" customFormat="1" ht="30.75" customHeight="1">
      <c r="A96" s="526"/>
      <c r="B96" s="439" t="s">
        <v>1044</v>
      </c>
      <c r="C96" s="430">
        <v>478347</v>
      </c>
      <c r="D96" s="588"/>
      <c r="E96" s="589"/>
      <c r="F96" s="589"/>
    </row>
    <row r="97" spans="1:3" s="419" customFormat="1">
      <c r="A97" s="73"/>
      <c r="B97" s="440"/>
      <c r="C97" s="423"/>
    </row>
    <row r="98" spans="1:3" s="419" customFormat="1">
      <c r="A98" s="73"/>
      <c r="B98" s="440"/>
      <c r="C98" s="423"/>
    </row>
    <row r="99" spans="1:3">
      <c r="A99" s="419"/>
      <c r="B99" s="441"/>
      <c r="C99" s="421"/>
    </row>
    <row r="100" spans="1:3" s="52" customFormat="1" outlineLevel="1">
      <c r="B100" s="442" t="s">
        <v>375</v>
      </c>
      <c r="C100" s="120" t="s">
        <v>42</v>
      </c>
    </row>
    <row r="101" spans="1:3" outlineLevel="1">
      <c r="A101" s="419"/>
      <c r="B101" s="443" t="s">
        <v>336</v>
      </c>
      <c r="C101" s="121">
        <f>C32+C35+C38+C43+C46+C53+C59+C63+C68+C71+C74+C56+C76+C78+C81+C82+C83+C79+C85+C87+C89+C96</f>
        <v>38096107</v>
      </c>
    </row>
    <row r="102" spans="1:3" outlineLevel="1">
      <c r="A102" s="419"/>
      <c r="B102" s="443" t="s">
        <v>29</v>
      </c>
      <c r="C102" s="121">
        <f>C33+C36+C41+C44+C47+C49+C51+C54+C60+C64+C69+C72+C66+C57</f>
        <v>3808000</v>
      </c>
    </row>
    <row r="103" spans="1:3" outlineLevel="1">
      <c r="A103" s="419"/>
      <c r="B103" s="122" t="s">
        <v>37</v>
      </c>
      <c r="C103" s="121">
        <f>C61</f>
        <v>100000</v>
      </c>
    </row>
    <row r="104" spans="1:3" outlineLevel="1">
      <c r="B104" s="122" t="s">
        <v>340</v>
      </c>
      <c r="C104" s="118">
        <v>50000</v>
      </c>
    </row>
    <row r="105" spans="1:3" outlineLevel="1">
      <c r="B105" s="122" t="s">
        <v>40</v>
      </c>
      <c r="C105" s="118">
        <v>3000000</v>
      </c>
    </row>
    <row r="106" spans="1:3" outlineLevel="1">
      <c r="B106" s="122" t="s">
        <v>41</v>
      </c>
      <c r="C106" s="118">
        <v>200000</v>
      </c>
    </row>
    <row r="107" spans="1:3" outlineLevel="1">
      <c r="B107" s="122" t="s">
        <v>354</v>
      </c>
      <c r="C107" s="118">
        <v>200000</v>
      </c>
    </row>
    <row r="108" spans="1:3" outlineLevel="1">
      <c r="B108" s="122" t="s">
        <v>374</v>
      </c>
      <c r="C108" s="118">
        <f>C94</f>
        <v>1060000</v>
      </c>
    </row>
    <row r="109" spans="1:3" outlineLevel="1">
      <c r="B109" s="443" t="s">
        <v>337</v>
      </c>
      <c r="C109" s="91"/>
    </row>
    <row r="110" spans="1:3" outlineLevel="1">
      <c r="B110" s="444"/>
    </row>
    <row r="111" spans="1:3" outlineLevel="1">
      <c r="B111" s="441"/>
    </row>
    <row r="112" spans="1:3" outlineLevel="1">
      <c r="B112" s="441"/>
    </row>
    <row r="113" spans="2:2" outlineLevel="1">
      <c r="B113" s="441"/>
    </row>
  </sheetData>
  <mergeCells count="4">
    <mergeCell ref="C38:C40"/>
    <mergeCell ref="D67:D69"/>
    <mergeCell ref="D70:D72"/>
    <mergeCell ref="D95:F96"/>
  </mergeCells>
  <pageMargins left="0.70866141732283472" right="0.70866141732283472" top="0.74803149606299213" bottom="0.74803149606299213" header="0.31496062992125984" footer="0.31496062992125984"/>
  <pageSetup paperSize="9" scale="5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F18"/>
  <sheetViews>
    <sheetView topLeftCell="A13" zoomScale="130" zoomScaleNormal="130" workbookViewId="0">
      <selection activeCell="C31" sqref="C31"/>
    </sheetView>
  </sheetViews>
  <sheetFormatPr defaultRowHeight="12.75"/>
  <cols>
    <col min="1" max="1" width="28.7109375" style="3" customWidth="1"/>
    <col min="2" max="3" width="42.140625" style="3" customWidth="1"/>
    <col min="4" max="4" width="32.140625" style="3" customWidth="1"/>
    <col min="5" max="5" width="26.5703125" style="3" customWidth="1"/>
    <col min="6" max="6" width="24.85546875" style="3" customWidth="1"/>
    <col min="7" max="16384" width="9.140625" style="3"/>
  </cols>
  <sheetData>
    <row r="1" spans="1:6" ht="15">
      <c r="A1" s="72" t="s">
        <v>363</v>
      </c>
      <c r="B1" s="9"/>
      <c r="C1" s="9"/>
      <c r="D1" s="9"/>
      <c r="E1" s="9"/>
      <c r="F1" s="9"/>
    </row>
    <row r="2" spans="1:6" ht="14.25">
      <c r="A2" s="70"/>
      <c r="B2" s="9"/>
      <c r="C2" s="9"/>
      <c r="D2" s="9"/>
      <c r="E2" s="9"/>
      <c r="F2" s="9"/>
    </row>
    <row r="3" spans="1:6" ht="21">
      <c r="A3" s="8" t="s">
        <v>61</v>
      </c>
      <c r="B3" s="593" t="s">
        <v>60</v>
      </c>
      <c r="C3" s="594"/>
      <c r="D3" s="7" t="s">
        <v>59</v>
      </c>
      <c r="E3" s="7" t="s">
        <v>58</v>
      </c>
      <c r="F3" s="7" t="s">
        <v>57</v>
      </c>
    </row>
    <row r="4" spans="1:6" ht="75">
      <c r="A4" s="393" t="s">
        <v>979</v>
      </c>
      <c r="B4" s="596" t="s">
        <v>980</v>
      </c>
      <c r="C4" s="597"/>
      <c r="D4" s="394" t="s">
        <v>981</v>
      </c>
      <c r="E4" s="394" t="s">
        <v>982</v>
      </c>
      <c r="F4" s="394" t="s">
        <v>983</v>
      </c>
    </row>
    <row r="5" spans="1:6" ht="45" customHeight="1">
      <c r="A5" s="393" t="s">
        <v>984</v>
      </c>
      <c r="B5" s="596" t="s">
        <v>985</v>
      </c>
      <c r="C5" s="597"/>
      <c r="D5" s="394" t="s">
        <v>986</v>
      </c>
      <c r="E5" s="395" t="s">
        <v>987</v>
      </c>
      <c r="F5" s="394" t="s">
        <v>988</v>
      </c>
    </row>
    <row r="6" spans="1:6" ht="48" customHeight="1">
      <c r="A6" s="396" t="s">
        <v>989</v>
      </c>
      <c r="B6" s="598" t="s">
        <v>990</v>
      </c>
      <c r="C6" s="599"/>
      <c r="D6" s="397" t="s">
        <v>991</v>
      </c>
      <c r="E6" s="398" t="s">
        <v>992</v>
      </c>
      <c r="F6" s="399" t="s">
        <v>993</v>
      </c>
    </row>
    <row r="7" spans="1:6" ht="44.25" customHeight="1">
      <c r="A7" s="400" t="s">
        <v>994</v>
      </c>
      <c r="B7" s="602" t="s">
        <v>995</v>
      </c>
      <c r="C7" s="602"/>
      <c r="D7" s="402" t="s">
        <v>996</v>
      </c>
      <c r="E7" s="403" t="s">
        <v>987</v>
      </c>
      <c r="F7" s="402" t="s">
        <v>997</v>
      </c>
    </row>
    <row r="8" spans="1:6" ht="60">
      <c r="A8" s="400" t="s">
        <v>998</v>
      </c>
      <c r="B8" s="602" t="s">
        <v>999</v>
      </c>
      <c r="C8" s="602"/>
      <c r="D8" s="402" t="s">
        <v>1000</v>
      </c>
      <c r="E8" s="404" t="s">
        <v>1001</v>
      </c>
      <c r="F8" s="402" t="s">
        <v>1002</v>
      </c>
    </row>
    <row r="9" spans="1:6" ht="45">
      <c r="A9" s="406" t="s">
        <v>1003</v>
      </c>
      <c r="B9" s="401" t="s">
        <v>1004</v>
      </c>
      <c r="C9" s="401"/>
      <c r="D9" s="402" t="s">
        <v>1005</v>
      </c>
      <c r="E9" s="404" t="s">
        <v>1006</v>
      </c>
      <c r="F9" s="402" t="s">
        <v>1007</v>
      </c>
    </row>
    <row r="10" spans="1:6" ht="60">
      <c r="A10" s="406" t="s">
        <v>1008</v>
      </c>
      <c r="B10" s="401" t="s">
        <v>1009</v>
      </c>
      <c r="C10" s="401"/>
      <c r="D10" s="402" t="s">
        <v>1010</v>
      </c>
      <c r="E10" s="404" t="s">
        <v>1006</v>
      </c>
      <c r="F10" s="406" t="s">
        <v>1011</v>
      </c>
    </row>
    <row r="11" spans="1:6" ht="45">
      <c r="A11" s="405" t="s">
        <v>1012</v>
      </c>
      <c r="B11" s="402" t="s">
        <v>1013</v>
      </c>
      <c r="C11" s="402"/>
      <c r="D11" s="406" t="s">
        <v>1014</v>
      </c>
      <c r="E11" s="407" t="s">
        <v>987</v>
      </c>
      <c r="F11" s="402" t="s">
        <v>997</v>
      </c>
    </row>
    <row r="12" spans="1:6" ht="30">
      <c r="A12" s="405" t="s">
        <v>1015</v>
      </c>
      <c r="B12" s="600" t="s">
        <v>1016</v>
      </c>
      <c r="C12" s="601"/>
      <c r="D12" s="406" t="s">
        <v>1017</v>
      </c>
      <c r="E12" s="404" t="s">
        <v>1018</v>
      </c>
      <c r="F12" s="402" t="s">
        <v>1019</v>
      </c>
    </row>
    <row r="13" spans="1:6" ht="48" customHeight="1">
      <c r="A13" s="400" t="s">
        <v>1020</v>
      </c>
      <c r="B13" s="602" t="s">
        <v>1021</v>
      </c>
      <c r="C13" s="602"/>
      <c r="D13" s="402" t="s">
        <v>1022</v>
      </c>
      <c r="E13" s="409" t="s">
        <v>1023</v>
      </c>
      <c r="F13" s="402" t="s">
        <v>1024</v>
      </c>
    </row>
    <row r="14" spans="1:6" ht="48" customHeight="1">
      <c r="A14" s="400" t="s">
        <v>1025</v>
      </c>
      <c r="B14" s="602" t="s">
        <v>1026</v>
      </c>
      <c r="C14" s="602"/>
      <c r="D14" s="402" t="s">
        <v>1027</v>
      </c>
      <c r="E14" s="404" t="s">
        <v>1028</v>
      </c>
      <c r="F14" s="402" t="s">
        <v>1029</v>
      </c>
    </row>
    <row r="15" spans="1:6" ht="72">
      <c r="A15" s="6" t="s">
        <v>56</v>
      </c>
      <c r="B15" s="595" t="s">
        <v>55</v>
      </c>
      <c r="C15" s="595"/>
      <c r="D15" s="4" t="s">
        <v>54</v>
      </c>
      <c r="E15" s="4" t="s">
        <v>53</v>
      </c>
      <c r="F15" s="4" t="s">
        <v>52</v>
      </c>
    </row>
    <row r="16" spans="1:6" ht="48">
      <c r="A16" s="5" t="s">
        <v>51</v>
      </c>
      <c r="B16" s="595" t="s">
        <v>50</v>
      </c>
      <c r="C16" s="595"/>
      <c r="D16" s="4" t="s">
        <v>49</v>
      </c>
      <c r="E16" s="4" t="s">
        <v>48</v>
      </c>
      <c r="F16" s="4" t="s">
        <v>47</v>
      </c>
    </row>
    <row r="17" spans="1:6" ht="68.25" customHeight="1">
      <c r="A17" s="450" t="s">
        <v>1050</v>
      </c>
      <c r="B17" s="590" t="s">
        <v>1051</v>
      </c>
      <c r="C17" s="591"/>
      <c r="D17" s="449"/>
      <c r="E17" s="449"/>
      <c r="F17" s="449" t="s">
        <v>1052</v>
      </c>
    </row>
    <row r="18" spans="1:6" ht="45">
      <c r="A18" s="456" t="s">
        <v>1053</v>
      </c>
      <c r="B18" s="590" t="s">
        <v>1054</v>
      </c>
      <c r="C18" s="592"/>
      <c r="D18" s="455" t="s">
        <v>1055</v>
      </c>
      <c r="E18" s="455" t="s">
        <v>222</v>
      </c>
      <c r="F18" s="455" t="s">
        <v>1056</v>
      </c>
    </row>
  </sheetData>
  <mergeCells count="13">
    <mergeCell ref="B17:C17"/>
    <mergeCell ref="B18:C18"/>
    <mergeCell ref="B3:C3"/>
    <mergeCell ref="B16:C16"/>
    <mergeCell ref="B15:C15"/>
    <mergeCell ref="B4:C4"/>
    <mergeCell ref="B5:C5"/>
    <mergeCell ref="B6:C6"/>
    <mergeCell ref="B12:C12"/>
    <mergeCell ref="B14:C14"/>
    <mergeCell ref="B13:C13"/>
    <mergeCell ref="B7:C7"/>
    <mergeCell ref="B8:C8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G243"/>
  <sheetViews>
    <sheetView zoomScaleNormal="100" workbookViewId="0">
      <selection activeCell="A3" sqref="A3:A11"/>
    </sheetView>
  </sheetViews>
  <sheetFormatPr defaultRowHeight="15" outlineLevelRow="1"/>
  <cols>
    <col min="1" max="1" width="14.140625" customWidth="1"/>
    <col min="2" max="2" width="71.5703125" bestFit="1" customWidth="1"/>
    <col min="3" max="3" width="20.140625" customWidth="1"/>
    <col min="4" max="4" width="21.7109375" style="52" customWidth="1"/>
    <col min="5" max="6" width="21.7109375" customWidth="1"/>
    <col min="7" max="7" width="13.5703125" customWidth="1"/>
  </cols>
  <sheetData>
    <row r="1" spans="1:7" s="314" customFormat="1" ht="39" customHeight="1">
      <c r="A1" s="315" t="s">
        <v>911</v>
      </c>
      <c r="D1" s="340"/>
    </row>
    <row r="2" spans="1:7" s="10" customFormat="1" ht="14.25" outlineLevel="1">
      <c r="B2" s="44" t="s">
        <v>922</v>
      </c>
      <c r="C2" s="45" t="s">
        <v>42</v>
      </c>
      <c r="D2" s="341"/>
    </row>
    <row r="3" spans="1:7" s="10" customFormat="1" ht="14.25" outlineLevel="1">
      <c r="B3" s="44" t="s">
        <v>339</v>
      </c>
      <c r="C3" s="45">
        <f>E215</f>
        <v>16692200.52</v>
      </c>
      <c r="D3" s="341"/>
    </row>
    <row r="4" spans="1:7" s="10" customFormat="1" ht="14.25" outlineLevel="1">
      <c r="B4" s="44" t="s">
        <v>39</v>
      </c>
      <c r="C4" s="45">
        <f>F216</f>
        <v>2363779.1499999943</v>
      </c>
      <c r="D4" s="341"/>
    </row>
    <row r="5" spans="1:7" s="10" customFormat="1" ht="14.25" outlineLevel="1">
      <c r="B5" s="611" t="s">
        <v>377</v>
      </c>
      <c r="C5" s="612"/>
      <c r="D5" s="341"/>
    </row>
    <row r="6" spans="1:7" s="10" customFormat="1" ht="14.25" outlineLevel="1">
      <c r="B6" s="609" t="s">
        <v>638</v>
      </c>
      <c r="C6" s="610"/>
      <c r="D6" s="341"/>
    </row>
    <row r="7" spans="1:7" s="10" customFormat="1" ht="14.25" outlineLevel="1">
      <c r="B7" s="609" t="s">
        <v>378</v>
      </c>
      <c r="C7" s="610"/>
      <c r="D7" s="341"/>
    </row>
    <row r="8" spans="1:7" s="10" customFormat="1" ht="15" customHeight="1" outlineLevel="1">
      <c r="B8" s="609" t="s">
        <v>380</v>
      </c>
      <c r="C8" s="610"/>
      <c r="D8" s="341"/>
    </row>
    <row r="9" spans="1:7" s="10" customFormat="1" ht="14.25" outlineLevel="1">
      <c r="B9" s="611" t="s">
        <v>381</v>
      </c>
      <c r="C9" s="612"/>
      <c r="D9" s="341"/>
    </row>
    <row r="10" spans="1:7" s="10" customFormat="1" outlineLevel="1">
      <c r="B10" s="47"/>
      <c r="C10" s="45"/>
      <c r="D10" s="341"/>
      <c r="G10" s="11"/>
    </row>
    <row r="11" spans="1:7" s="10" customFormat="1" ht="14.25" outlineLevel="1">
      <c r="B11" s="104" t="s">
        <v>106</v>
      </c>
      <c r="C11" s="45"/>
      <c r="D11" s="341"/>
      <c r="G11" s="11"/>
    </row>
    <row r="12" spans="1:7" s="10" customFormat="1" ht="14.25" outlineLevel="1">
      <c r="B12" s="457"/>
      <c r="C12" s="76"/>
      <c r="D12" s="341"/>
      <c r="G12" s="11"/>
    </row>
    <row r="13" spans="1:7">
      <c r="B13" s="458" t="s">
        <v>62</v>
      </c>
    </row>
    <row r="14" spans="1:7">
      <c r="B14" s="316" t="s">
        <v>642</v>
      </c>
    </row>
    <row r="15" spans="1:7">
      <c r="B15" s="316" t="s">
        <v>643</v>
      </c>
    </row>
    <row r="16" spans="1:7">
      <c r="B16" s="316" t="s">
        <v>644</v>
      </c>
    </row>
    <row r="17" spans="2:2">
      <c r="B17" s="316" t="s">
        <v>645</v>
      </c>
    </row>
    <row r="18" spans="2:2">
      <c r="B18" s="316" t="s">
        <v>646</v>
      </c>
    </row>
    <row r="19" spans="2:2">
      <c r="B19" s="316" t="s">
        <v>647</v>
      </c>
    </row>
    <row r="20" spans="2:2">
      <c r="B20" s="316" t="s">
        <v>648</v>
      </c>
    </row>
    <row r="21" spans="2:2">
      <c r="B21" s="316" t="s">
        <v>649</v>
      </c>
    </row>
    <row r="22" spans="2:2">
      <c r="B22" s="316" t="s">
        <v>650</v>
      </c>
    </row>
    <row r="23" spans="2:2">
      <c r="B23" s="316" t="s">
        <v>651</v>
      </c>
    </row>
    <row r="24" spans="2:2">
      <c r="B24" s="316" t="s">
        <v>652</v>
      </c>
    </row>
    <row r="25" spans="2:2">
      <c r="B25" s="316" t="s">
        <v>653</v>
      </c>
    </row>
    <row r="26" spans="2:2">
      <c r="B26" s="316" t="s">
        <v>654</v>
      </c>
    </row>
    <row r="27" spans="2:2">
      <c r="B27" s="316" t="s">
        <v>655</v>
      </c>
    </row>
    <row r="28" spans="2:2">
      <c r="B28" s="316" t="s">
        <v>656</v>
      </c>
    </row>
    <row r="29" spans="2:2">
      <c r="B29" s="316" t="s">
        <v>657</v>
      </c>
    </row>
    <row r="30" spans="2:2">
      <c r="B30" s="316" t="s">
        <v>658</v>
      </c>
    </row>
    <row r="31" spans="2:2">
      <c r="B31" s="316" t="s">
        <v>659</v>
      </c>
    </row>
    <row r="32" spans="2:2">
      <c r="B32" s="316" t="s">
        <v>660</v>
      </c>
    </row>
    <row r="33" spans="1:6">
      <c r="B33" s="316" t="s">
        <v>661</v>
      </c>
    </row>
    <row r="34" spans="1:6">
      <c r="B34" s="316" t="s">
        <v>662</v>
      </c>
    </row>
    <row r="35" spans="1:6">
      <c r="B35" s="316" t="s">
        <v>663</v>
      </c>
    </row>
    <row r="36" spans="1:6">
      <c r="B36" s="316" t="s">
        <v>664</v>
      </c>
    </row>
    <row r="37" spans="1:6">
      <c r="B37" s="316" t="s">
        <v>665</v>
      </c>
    </row>
    <row r="38" spans="1:6">
      <c r="B38" s="459" t="s">
        <v>666</v>
      </c>
    </row>
    <row r="39" spans="1:6">
      <c r="B39" s="459" t="s">
        <v>667</v>
      </c>
    </row>
    <row r="40" spans="1:6">
      <c r="B40" s="459" t="s">
        <v>668</v>
      </c>
    </row>
    <row r="41" spans="1:6">
      <c r="B41" s="459" t="s">
        <v>669</v>
      </c>
    </row>
    <row r="42" spans="1:6">
      <c r="B42" s="459" t="s">
        <v>670</v>
      </c>
    </row>
    <row r="43" spans="1:6">
      <c r="B43" s="459" t="s">
        <v>671</v>
      </c>
    </row>
    <row r="44" spans="1:6">
      <c r="B44" s="459"/>
    </row>
    <row r="46" spans="1:6">
      <c r="A46" s="316"/>
      <c r="B46" s="318" t="s">
        <v>672</v>
      </c>
      <c r="C46" s="316"/>
    </row>
    <row r="48" spans="1:6" s="465" customFormat="1" ht="30">
      <c r="A48" s="460" t="s">
        <v>104</v>
      </c>
      <c r="B48" s="461" t="s">
        <v>673</v>
      </c>
      <c r="C48" s="462" t="s">
        <v>674</v>
      </c>
      <c r="D48" s="463" t="s">
        <v>923</v>
      </c>
      <c r="E48" s="464" t="s">
        <v>924</v>
      </c>
      <c r="F48" s="464" t="s">
        <v>925</v>
      </c>
    </row>
    <row r="49" spans="1:6">
      <c r="A49" s="317" t="s">
        <v>86</v>
      </c>
      <c r="B49" s="317" t="s">
        <v>675</v>
      </c>
      <c r="C49" s="330">
        <v>73289.929999999993</v>
      </c>
      <c r="D49" s="344" t="s">
        <v>924</v>
      </c>
      <c r="E49" s="323">
        <f>IF(D49=E$48,C49,0)</f>
        <v>73289.929999999993</v>
      </c>
      <c r="F49" s="323">
        <f>IF(D49=F$48,C49,0)</f>
        <v>0</v>
      </c>
    </row>
    <row r="50" spans="1:6">
      <c r="A50" s="317" t="s">
        <v>79</v>
      </c>
      <c r="B50" s="317" t="s">
        <v>676</v>
      </c>
      <c r="C50" s="330">
        <v>143257.12</v>
      </c>
      <c r="D50" s="344" t="s">
        <v>924</v>
      </c>
      <c r="E50" s="323">
        <f t="shared" ref="E50:E113" si="0">IF(D50=E$48,C50,0)</f>
        <v>143257.12</v>
      </c>
      <c r="F50" s="323">
        <f t="shared" ref="F50:F113" si="1">IF(D50=F$48,C50,0)</f>
        <v>0</v>
      </c>
    </row>
    <row r="51" spans="1:6">
      <c r="A51" s="317" t="s">
        <v>75</v>
      </c>
      <c r="B51" s="317" t="s">
        <v>677</v>
      </c>
      <c r="C51" s="330">
        <v>133169.87</v>
      </c>
      <c r="D51" s="344" t="s">
        <v>924</v>
      </c>
      <c r="E51" s="323">
        <f t="shared" si="0"/>
        <v>133169.87</v>
      </c>
      <c r="F51" s="323">
        <f t="shared" si="1"/>
        <v>0</v>
      </c>
    </row>
    <row r="52" spans="1:6">
      <c r="A52" s="317" t="s">
        <v>70</v>
      </c>
      <c r="B52" s="317" t="s">
        <v>678</v>
      </c>
      <c r="C52" s="330">
        <v>35840</v>
      </c>
      <c r="D52" s="344" t="s">
        <v>924</v>
      </c>
      <c r="E52" s="323">
        <f t="shared" si="0"/>
        <v>35840</v>
      </c>
      <c r="F52" s="323">
        <f t="shared" si="1"/>
        <v>0</v>
      </c>
    </row>
    <row r="53" spans="1:6">
      <c r="A53" s="317" t="s">
        <v>679</v>
      </c>
      <c r="B53" s="317" t="s">
        <v>680</v>
      </c>
      <c r="C53" s="330">
        <v>77000</v>
      </c>
      <c r="D53" s="344" t="s">
        <v>924</v>
      </c>
      <c r="E53" s="323">
        <f t="shared" si="0"/>
        <v>77000</v>
      </c>
      <c r="F53" s="323">
        <f t="shared" si="1"/>
        <v>0</v>
      </c>
    </row>
    <row r="54" spans="1:6">
      <c r="A54" s="317" t="s">
        <v>681</v>
      </c>
      <c r="B54" s="317" t="s">
        <v>682</v>
      </c>
      <c r="C54" s="330">
        <v>448952.7</v>
      </c>
      <c r="D54" s="344" t="s">
        <v>924</v>
      </c>
      <c r="E54" s="323">
        <f t="shared" si="0"/>
        <v>448952.7</v>
      </c>
      <c r="F54" s="323">
        <f t="shared" si="1"/>
        <v>0</v>
      </c>
    </row>
    <row r="55" spans="1:6">
      <c r="A55" s="317" t="s">
        <v>683</v>
      </c>
      <c r="B55" s="317" t="s">
        <v>684</v>
      </c>
      <c r="C55" s="330">
        <v>17245.27</v>
      </c>
      <c r="D55" s="344" t="s">
        <v>925</v>
      </c>
      <c r="E55" s="323">
        <f t="shared" si="0"/>
        <v>0</v>
      </c>
      <c r="F55" s="323">
        <f t="shared" si="1"/>
        <v>17245.27</v>
      </c>
    </row>
    <row r="56" spans="1:6">
      <c r="A56" s="317" t="s">
        <v>685</v>
      </c>
      <c r="B56" s="317" t="s">
        <v>686</v>
      </c>
      <c r="C56" s="330">
        <v>155372.95000000001</v>
      </c>
      <c r="D56" s="344" t="s">
        <v>925</v>
      </c>
      <c r="E56" s="323">
        <f t="shared" si="0"/>
        <v>0</v>
      </c>
      <c r="F56" s="323">
        <f t="shared" si="1"/>
        <v>155372.95000000001</v>
      </c>
    </row>
    <row r="57" spans="1:6">
      <c r="A57" s="317" t="s">
        <v>687</v>
      </c>
      <c r="B57" s="317" t="s">
        <v>688</v>
      </c>
      <c r="C57" s="330">
        <v>286361.90000000002</v>
      </c>
      <c r="D57" s="344" t="s">
        <v>924</v>
      </c>
      <c r="E57" s="323">
        <f t="shared" si="0"/>
        <v>286361.90000000002</v>
      </c>
      <c r="F57" s="323">
        <f t="shared" si="1"/>
        <v>0</v>
      </c>
    </row>
    <row r="58" spans="1:6">
      <c r="A58" s="317" t="s">
        <v>689</v>
      </c>
      <c r="B58" s="317" t="s">
        <v>690</v>
      </c>
      <c r="C58" s="330">
        <v>125399.4</v>
      </c>
      <c r="D58" s="344" t="s">
        <v>924</v>
      </c>
      <c r="E58" s="323">
        <f t="shared" si="0"/>
        <v>125399.4</v>
      </c>
      <c r="F58" s="323">
        <f t="shared" si="1"/>
        <v>0</v>
      </c>
    </row>
    <row r="59" spans="1:6">
      <c r="A59" s="317" t="s">
        <v>691</v>
      </c>
      <c r="B59" s="317" t="s">
        <v>692</v>
      </c>
      <c r="C59" s="330">
        <v>139360.53</v>
      </c>
      <c r="D59" s="344" t="s">
        <v>924</v>
      </c>
      <c r="E59" s="323">
        <f t="shared" si="0"/>
        <v>139360.53</v>
      </c>
      <c r="F59" s="323">
        <f t="shared" si="1"/>
        <v>0</v>
      </c>
    </row>
    <row r="60" spans="1:6">
      <c r="A60" s="317" t="s">
        <v>693</v>
      </c>
      <c r="B60" s="317" t="s">
        <v>694</v>
      </c>
      <c r="C60" s="330">
        <v>349781.62</v>
      </c>
      <c r="D60" s="344" t="s">
        <v>924</v>
      </c>
      <c r="E60" s="323">
        <f t="shared" si="0"/>
        <v>349781.62</v>
      </c>
      <c r="F60" s="323">
        <f t="shared" si="1"/>
        <v>0</v>
      </c>
    </row>
    <row r="61" spans="1:6">
      <c r="A61" s="317" t="s">
        <v>695</v>
      </c>
      <c r="B61" s="317" t="s">
        <v>696</v>
      </c>
      <c r="C61" s="330">
        <v>160474.89000000001</v>
      </c>
      <c r="D61" s="344" t="s">
        <v>924</v>
      </c>
      <c r="E61" s="323">
        <f t="shared" si="0"/>
        <v>160474.89000000001</v>
      </c>
      <c r="F61" s="323">
        <f t="shared" si="1"/>
        <v>0</v>
      </c>
    </row>
    <row r="62" spans="1:6">
      <c r="A62" s="317" t="s">
        <v>697</v>
      </c>
      <c r="B62" s="317" t="s">
        <v>698</v>
      </c>
      <c r="C62" s="330">
        <v>438229.48</v>
      </c>
      <c r="D62" s="344" t="s">
        <v>924</v>
      </c>
      <c r="E62" s="323">
        <f t="shared" si="0"/>
        <v>438229.48</v>
      </c>
      <c r="F62" s="323">
        <f t="shared" si="1"/>
        <v>0</v>
      </c>
    </row>
    <row r="63" spans="1:6">
      <c r="A63" s="317" t="s">
        <v>699</v>
      </c>
      <c r="B63" s="317" t="s">
        <v>700</v>
      </c>
      <c r="C63" s="330">
        <v>120699.78</v>
      </c>
      <c r="D63" s="344" t="s">
        <v>924</v>
      </c>
      <c r="E63" s="323">
        <f t="shared" si="0"/>
        <v>120699.78</v>
      </c>
      <c r="F63" s="323">
        <f t="shared" si="1"/>
        <v>0</v>
      </c>
    </row>
    <row r="64" spans="1:6">
      <c r="A64" s="317" t="s">
        <v>701</v>
      </c>
      <c r="B64" s="317" t="s">
        <v>702</v>
      </c>
      <c r="C64" s="330">
        <v>7724.4</v>
      </c>
      <c r="D64" s="344" t="s">
        <v>924</v>
      </c>
      <c r="E64" s="323">
        <f t="shared" si="0"/>
        <v>7724.4</v>
      </c>
      <c r="F64" s="323">
        <f t="shared" si="1"/>
        <v>0</v>
      </c>
    </row>
    <row r="65" spans="1:6">
      <c r="A65" s="317" t="s">
        <v>703</v>
      </c>
      <c r="B65" s="317" t="s">
        <v>704</v>
      </c>
      <c r="C65" s="330">
        <v>89802.43</v>
      </c>
      <c r="D65" s="344" t="s">
        <v>924</v>
      </c>
      <c r="E65" s="323">
        <f t="shared" si="0"/>
        <v>89802.43</v>
      </c>
      <c r="F65" s="323">
        <f t="shared" si="1"/>
        <v>0</v>
      </c>
    </row>
    <row r="66" spans="1:6">
      <c r="A66" s="317" t="s">
        <v>705</v>
      </c>
      <c r="B66" s="317" t="s">
        <v>706</v>
      </c>
      <c r="C66" s="330">
        <v>15000</v>
      </c>
      <c r="D66" s="344" t="s">
        <v>924</v>
      </c>
      <c r="E66" s="323">
        <f t="shared" si="0"/>
        <v>15000</v>
      </c>
      <c r="F66" s="323">
        <f t="shared" si="1"/>
        <v>0</v>
      </c>
    </row>
    <row r="67" spans="1:6">
      <c r="A67" s="317" t="s">
        <v>707</v>
      </c>
      <c r="B67" s="317" t="s">
        <v>708</v>
      </c>
      <c r="C67" s="330">
        <v>8296</v>
      </c>
      <c r="D67" s="344" t="s">
        <v>924</v>
      </c>
      <c r="E67" s="323">
        <f t="shared" si="0"/>
        <v>8296</v>
      </c>
      <c r="F67" s="323">
        <f t="shared" si="1"/>
        <v>0</v>
      </c>
    </row>
    <row r="68" spans="1:6">
      <c r="A68" s="317" t="s">
        <v>709</v>
      </c>
      <c r="B68" s="317" t="s">
        <v>710</v>
      </c>
      <c r="C68" s="330">
        <v>29859.71</v>
      </c>
      <c r="D68" s="344" t="s">
        <v>924</v>
      </c>
      <c r="E68" s="323">
        <f t="shared" si="0"/>
        <v>29859.71</v>
      </c>
      <c r="F68" s="323">
        <f t="shared" si="1"/>
        <v>0</v>
      </c>
    </row>
    <row r="69" spans="1:6">
      <c r="A69" s="317" t="s">
        <v>711</v>
      </c>
      <c r="B69" s="317" t="s">
        <v>712</v>
      </c>
      <c r="C69" s="330">
        <v>56082.13</v>
      </c>
      <c r="D69" s="344" t="s">
        <v>924</v>
      </c>
      <c r="E69" s="323">
        <f t="shared" si="0"/>
        <v>56082.13</v>
      </c>
      <c r="F69" s="323">
        <f t="shared" si="1"/>
        <v>0</v>
      </c>
    </row>
    <row r="70" spans="1:6">
      <c r="A70" s="317" t="s">
        <v>713</v>
      </c>
      <c r="B70" s="317" t="s">
        <v>714</v>
      </c>
      <c r="C70" s="330">
        <v>27552.37</v>
      </c>
      <c r="D70" s="344" t="s">
        <v>924</v>
      </c>
      <c r="E70" s="323">
        <f t="shared" si="0"/>
        <v>27552.37</v>
      </c>
      <c r="F70" s="323">
        <f t="shared" si="1"/>
        <v>0</v>
      </c>
    </row>
    <row r="71" spans="1:6">
      <c r="A71" s="317" t="s">
        <v>715</v>
      </c>
      <c r="B71" s="317" t="s">
        <v>716</v>
      </c>
      <c r="C71" s="330">
        <v>46131.31</v>
      </c>
      <c r="D71" s="344" t="s">
        <v>925</v>
      </c>
      <c r="E71" s="323">
        <f t="shared" si="0"/>
        <v>0</v>
      </c>
      <c r="F71" s="323">
        <f t="shared" si="1"/>
        <v>46131.31</v>
      </c>
    </row>
    <row r="72" spans="1:6">
      <c r="A72" s="317" t="s">
        <v>717</v>
      </c>
      <c r="B72" s="317" t="s">
        <v>718</v>
      </c>
      <c r="C72" s="330">
        <v>138385.70000000001</v>
      </c>
      <c r="D72" s="344" t="s">
        <v>924</v>
      </c>
      <c r="E72" s="323">
        <f t="shared" si="0"/>
        <v>138385.70000000001</v>
      </c>
      <c r="F72" s="323">
        <f t="shared" si="1"/>
        <v>0</v>
      </c>
    </row>
    <row r="73" spans="1:6">
      <c r="A73" s="317" t="s">
        <v>719</v>
      </c>
      <c r="B73" s="317" t="s">
        <v>720</v>
      </c>
      <c r="C73" s="330">
        <v>15375</v>
      </c>
      <c r="D73" s="344" t="s">
        <v>925</v>
      </c>
      <c r="E73" s="323">
        <f t="shared" si="0"/>
        <v>0</v>
      </c>
      <c r="F73" s="323">
        <f t="shared" si="1"/>
        <v>15375</v>
      </c>
    </row>
    <row r="74" spans="1:6">
      <c r="A74" s="317" t="s">
        <v>721</v>
      </c>
      <c r="B74" s="317" t="s">
        <v>722</v>
      </c>
      <c r="C74" s="330">
        <v>15375</v>
      </c>
      <c r="D74" s="344" t="s">
        <v>925</v>
      </c>
      <c r="E74" s="323">
        <f t="shared" si="0"/>
        <v>0</v>
      </c>
      <c r="F74" s="323">
        <f t="shared" si="1"/>
        <v>15375</v>
      </c>
    </row>
    <row r="75" spans="1:6">
      <c r="A75" s="317" t="s">
        <v>723</v>
      </c>
      <c r="B75" s="317" t="s">
        <v>724</v>
      </c>
      <c r="C75" s="330">
        <v>9000</v>
      </c>
      <c r="D75" s="344" t="s">
        <v>924</v>
      </c>
      <c r="E75" s="323">
        <f t="shared" si="0"/>
        <v>9000</v>
      </c>
      <c r="F75" s="323">
        <f t="shared" si="1"/>
        <v>0</v>
      </c>
    </row>
    <row r="76" spans="1:6">
      <c r="A76" s="317" t="s">
        <v>725</v>
      </c>
      <c r="B76" s="317" t="s">
        <v>726</v>
      </c>
      <c r="C76" s="330">
        <v>13297.16</v>
      </c>
      <c r="D76" s="344" t="s">
        <v>924</v>
      </c>
      <c r="E76" s="323">
        <f t="shared" si="0"/>
        <v>13297.16</v>
      </c>
      <c r="F76" s="323">
        <f t="shared" si="1"/>
        <v>0</v>
      </c>
    </row>
    <row r="77" spans="1:6">
      <c r="A77" s="317" t="s">
        <v>727</v>
      </c>
      <c r="B77" s="317" t="s">
        <v>728</v>
      </c>
      <c r="C77" s="330">
        <v>446804.51</v>
      </c>
      <c r="D77" s="344" t="s">
        <v>924</v>
      </c>
      <c r="E77" s="323">
        <f t="shared" si="0"/>
        <v>446804.51</v>
      </c>
      <c r="F77" s="323">
        <f t="shared" si="1"/>
        <v>0</v>
      </c>
    </row>
    <row r="78" spans="1:6">
      <c r="A78" s="317" t="s">
        <v>729</v>
      </c>
      <c r="B78" s="317" t="s">
        <v>730</v>
      </c>
      <c r="C78" s="330">
        <v>237050.04</v>
      </c>
      <c r="D78" s="344" t="s">
        <v>924</v>
      </c>
      <c r="E78" s="323">
        <f t="shared" si="0"/>
        <v>237050.04</v>
      </c>
      <c r="F78" s="323">
        <f t="shared" si="1"/>
        <v>0</v>
      </c>
    </row>
    <row r="79" spans="1:6">
      <c r="A79" s="317" t="s">
        <v>731</v>
      </c>
      <c r="B79" s="317" t="s">
        <v>732</v>
      </c>
      <c r="C79" s="330">
        <v>206346.02</v>
      </c>
      <c r="D79" s="344" t="s">
        <v>924</v>
      </c>
      <c r="E79" s="323">
        <f t="shared" si="0"/>
        <v>206346.02</v>
      </c>
      <c r="F79" s="323">
        <f t="shared" si="1"/>
        <v>0</v>
      </c>
    </row>
    <row r="80" spans="1:6">
      <c r="A80" s="317" t="s">
        <v>733</v>
      </c>
      <c r="B80" s="317" t="s">
        <v>734</v>
      </c>
      <c r="C80" s="330">
        <v>310383.84999999998</v>
      </c>
      <c r="D80" s="344" t="s">
        <v>924</v>
      </c>
      <c r="E80" s="323">
        <f t="shared" si="0"/>
        <v>310383.84999999998</v>
      </c>
      <c r="F80" s="323">
        <f t="shared" si="1"/>
        <v>0</v>
      </c>
    </row>
    <row r="81" spans="1:6">
      <c r="A81" s="317" t="s">
        <v>735</v>
      </c>
      <c r="B81" s="316" t="s">
        <v>736</v>
      </c>
      <c r="C81" s="330">
        <v>26407.74</v>
      </c>
      <c r="D81" s="344" t="s">
        <v>924</v>
      </c>
      <c r="E81" s="323">
        <f t="shared" si="0"/>
        <v>26407.74</v>
      </c>
      <c r="F81" s="323">
        <f t="shared" si="1"/>
        <v>0</v>
      </c>
    </row>
    <row r="82" spans="1:6">
      <c r="A82" s="317" t="s">
        <v>737</v>
      </c>
      <c r="B82" s="317" t="s">
        <v>738</v>
      </c>
      <c r="C82" s="330">
        <v>93154.16</v>
      </c>
      <c r="D82" s="344" t="s">
        <v>924</v>
      </c>
      <c r="E82" s="323">
        <f t="shared" si="0"/>
        <v>93154.16</v>
      </c>
      <c r="F82" s="323">
        <f t="shared" si="1"/>
        <v>0</v>
      </c>
    </row>
    <row r="83" spans="1:6">
      <c r="A83" s="317" t="s">
        <v>739</v>
      </c>
      <c r="B83" s="317" t="s">
        <v>740</v>
      </c>
      <c r="C83" s="330">
        <v>13681.62</v>
      </c>
      <c r="D83" s="344" t="s">
        <v>924</v>
      </c>
      <c r="E83" s="323">
        <f t="shared" si="0"/>
        <v>13681.62</v>
      </c>
      <c r="F83" s="323">
        <f t="shared" si="1"/>
        <v>0</v>
      </c>
    </row>
    <row r="84" spans="1:6">
      <c r="A84" s="317" t="s">
        <v>586</v>
      </c>
      <c r="B84" s="317" t="s">
        <v>741</v>
      </c>
      <c r="C84" s="330">
        <v>191549.94</v>
      </c>
      <c r="D84" s="344" t="s">
        <v>924</v>
      </c>
      <c r="E84" s="323">
        <f t="shared" si="0"/>
        <v>191549.94</v>
      </c>
      <c r="F84" s="323">
        <f t="shared" si="1"/>
        <v>0</v>
      </c>
    </row>
    <row r="85" spans="1:6">
      <c r="A85" s="317" t="s">
        <v>588</v>
      </c>
      <c r="B85" s="317" t="s">
        <v>742</v>
      </c>
      <c r="C85" s="330">
        <v>79971.92</v>
      </c>
      <c r="D85" s="344" t="s">
        <v>924</v>
      </c>
      <c r="E85" s="323">
        <f t="shared" si="0"/>
        <v>79971.92</v>
      </c>
      <c r="F85" s="323">
        <f t="shared" si="1"/>
        <v>0</v>
      </c>
    </row>
    <row r="86" spans="1:6">
      <c r="A86" s="317" t="s">
        <v>591</v>
      </c>
      <c r="B86" s="317" t="s">
        <v>743</v>
      </c>
      <c r="C86" s="330">
        <v>189299.37</v>
      </c>
      <c r="D86" s="344" t="s">
        <v>924</v>
      </c>
      <c r="E86" s="323">
        <f t="shared" si="0"/>
        <v>189299.37</v>
      </c>
      <c r="F86" s="323">
        <f t="shared" si="1"/>
        <v>0</v>
      </c>
    </row>
    <row r="87" spans="1:6">
      <c r="A87" s="317" t="s">
        <v>594</v>
      </c>
      <c r="B87" s="317" t="s">
        <v>744</v>
      </c>
      <c r="C87" s="330">
        <v>16902.560000000001</v>
      </c>
      <c r="D87" s="344" t="s">
        <v>924</v>
      </c>
      <c r="E87" s="323">
        <f t="shared" si="0"/>
        <v>16902.560000000001</v>
      </c>
      <c r="F87" s="323">
        <f t="shared" si="1"/>
        <v>0</v>
      </c>
    </row>
    <row r="88" spans="1:6">
      <c r="A88" s="317" t="s">
        <v>595</v>
      </c>
      <c r="B88" s="317" t="s">
        <v>745</v>
      </c>
      <c r="C88" s="330">
        <v>14849.84</v>
      </c>
      <c r="D88" s="344" t="s">
        <v>924</v>
      </c>
      <c r="E88" s="323">
        <f t="shared" si="0"/>
        <v>14849.84</v>
      </c>
      <c r="F88" s="323">
        <f t="shared" si="1"/>
        <v>0</v>
      </c>
    </row>
    <row r="89" spans="1:6">
      <c r="A89" s="317" t="s">
        <v>596</v>
      </c>
      <c r="B89" s="317" t="s">
        <v>746</v>
      </c>
      <c r="C89" s="330">
        <v>291991.57</v>
      </c>
      <c r="D89" s="344" t="s">
        <v>924</v>
      </c>
      <c r="E89" s="323">
        <f t="shared" si="0"/>
        <v>291991.57</v>
      </c>
      <c r="F89" s="323">
        <f t="shared" si="1"/>
        <v>0</v>
      </c>
    </row>
    <row r="90" spans="1:6">
      <c r="A90" s="317" t="s">
        <v>597</v>
      </c>
      <c r="B90" s="317" t="s">
        <v>747</v>
      </c>
      <c r="C90" s="330">
        <v>23278.54</v>
      </c>
      <c r="D90" s="344" t="s">
        <v>924</v>
      </c>
      <c r="E90" s="323">
        <f t="shared" si="0"/>
        <v>23278.54</v>
      </c>
      <c r="F90" s="323">
        <f t="shared" si="1"/>
        <v>0</v>
      </c>
    </row>
    <row r="91" spans="1:6">
      <c r="A91" s="317" t="s">
        <v>598</v>
      </c>
      <c r="B91" s="317" t="s">
        <v>748</v>
      </c>
      <c r="C91" s="330">
        <v>12434.2</v>
      </c>
      <c r="D91" s="344" t="s">
        <v>925</v>
      </c>
      <c r="E91" s="323">
        <f t="shared" si="0"/>
        <v>0</v>
      </c>
      <c r="F91" s="323">
        <f t="shared" si="1"/>
        <v>12434.2</v>
      </c>
    </row>
    <row r="92" spans="1:6">
      <c r="A92" s="317" t="s">
        <v>749</v>
      </c>
      <c r="B92" s="317" t="s">
        <v>750</v>
      </c>
      <c r="C92" s="330">
        <v>39991</v>
      </c>
      <c r="D92" s="344" t="s">
        <v>925</v>
      </c>
      <c r="E92" s="323">
        <f t="shared" si="0"/>
        <v>0</v>
      </c>
      <c r="F92" s="323">
        <f t="shared" si="1"/>
        <v>39991</v>
      </c>
    </row>
    <row r="93" spans="1:6">
      <c r="A93" s="317" t="s">
        <v>751</v>
      </c>
      <c r="B93" s="317" t="s">
        <v>752</v>
      </c>
      <c r="C93" s="330">
        <v>23564.2</v>
      </c>
      <c r="D93" s="344" t="s">
        <v>924</v>
      </c>
      <c r="E93" s="323">
        <f t="shared" si="0"/>
        <v>23564.2</v>
      </c>
      <c r="F93" s="323">
        <f t="shared" si="1"/>
        <v>0</v>
      </c>
    </row>
    <row r="94" spans="1:6">
      <c r="A94" s="317" t="s">
        <v>753</v>
      </c>
      <c r="B94" s="317" t="s">
        <v>754</v>
      </c>
      <c r="C94" s="330">
        <v>168705.55</v>
      </c>
      <c r="D94" s="344" t="s">
        <v>925</v>
      </c>
      <c r="E94" s="323">
        <f t="shared" si="0"/>
        <v>0</v>
      </c>
      <c r="F94" s="323">
        <f t="shared" si="1"/>
        <v>168705.55</v>
      </c>
    </row>
    <row r="95" spans="1:6">
      <c r="A95" s="317" t="s">
        <v>755</v>
      </c>
      <c r="B95" s="317" t="s">
        <v>756</v>
      </c>
      <c r="C95" s="330">
        <v>212790.25</v>
      </c>
      <c r="D95" s="344" t="s">
        <v>925</v>
      </c>
      <c r="E95" s="323">
        <f t="shared" si="0"/>
        <v>0</v>
      </c>
      <c r="F95" s="323">
        <f t="shared" si="1"/>
        <v>212790.25</v>
      </c>
    </row>
    <row r="96" spans="1:6">
      <c r="A96" s="317" t="s">
        <v>757</v>
      </c>
      <c r="B96" s="317" t="s">
        <v>758</v>
      </c>
      <c r="C96" s="330">
        <v>431675.01</v>
      </c>
      <c r="D96" s="344" t="s">
        <v>925</v>
      </c>
      <c r="E96" s="323">
        <f t="shared" si="0"/>
        <v>0</v>
      </c>
      <c r="F96" s="323">
        <f t="shared" si="1"/>
        <v>431675.01</v>
      </c>
    </row>
    <row r="97" spans="1:6">
      <c r="A97" s="317" t="s">
        <v>759</v>
      </c>
      <c r="B97" s="317" t="s">
        <v>760</v>
      </c>
      <c r="C97" s="330">
        <v>53723.64</v>
      </c>
      <c r="D97" s="344" t="s">
        <v>925</v>
      </c>
      <c r="E97" s="323">
        <f t="shared" si="0"/>
        <v>0</v>
      </c>
      <c r="F97" s="323">
        <f t="shared" si="1"/>
        <v>53723.64</v>
      </c>
    </row>
    <row r="98" spans="1:6">
      <c r="A98" s="317" t="s">
        <v>761</v>
      </c>
      <c r="B98" s="317" t="s">
        <v>762</v>
      </c>
      <c r="C98" s="330">
        <v>132306.09</v>
      </c>
      <c r="D98" s="344" t="s">
        <v>925</v>
      </c>
      <c r="E98" s="323">
        <f t="shared" si="0"/>
        <v>0</v>
      </c>
      <c r="F98" s="323">
        <f t="shared" si="1"/>
        <v>132306.09</v>
      </c>
    </row>
    <row r="99" spans="1:6">
      <c r="A99" s="317" t="s">
        <v>763</v>
      </c>
      <c r="B99" s="317" t="s">
        <v>764</v>
      </c>
      <c r="C99" s="330">
        <v>117617.79</v>
      </c>
      <c r="D99" s="344" t="s">
        <v>925</v>
      </c>
      <c r="E99" s="323">
        <f t="shared" si="0"/>
        <v>0</v>
      </c>
      <c r="F99" s="323">
        <f t="shared" si="1"/>
        <v>117617.79</v>
      </c>
    </row>
    <row r="100" spans="1:6">
      <c r="A100" s="317" t="s">
        <v>765</v>
      </c>
      <c r="B100" s="317" t="s">
        <v>766</v>
      </c>
      <c r="C100" s="330">
        <v>81977.399999999994</v>
      </c>
      <c r="D100" s="344" t="s">
        <v>925</v>
      </c>
      <c r="E100" s="323">
        <f t="shared" si="0"/>
        <v>0</v>
      </c>
      <c r="F100" s="323">
        <f t="shared" si="1"/>
        <v>81977.399999999994</v>
      </c>
    </row>
    <row r="101" spans="1:6">
      <c r="A101" s="317" t="s">
        <v>767</v>
      </c>
      <c r="B101" s="317" t="s">
        <v>768</v>
      </c>
      <c r="C101" s="330">
        <v>35291.379999999997</v>
      </c>
      <c r="D101" s="344" t="s">
        <v>925</v>
      </c>
      <c r="E101" s="323">
        <f t="shared" si="0"/>
        <v>0</v>
      </c>
      <c r="F101" s="323">
        <f t="shared" si="1"/>
        <v>35291.379999999997</v>
      </c>
    </row>
    <row r="102" spans="1:6">
      <c r="A102" s="317" t="s">
        <v>769</v>
      </c>
      <c r="B102" s="317" t="s">
        <v>770</v>
      </c>
      <c r="C102" s="330">
        <v>51408</v>
      </c>
      <c r="D102" s="344" t="s">
        <v>925</v>
      </c>
      <c r="E102" s="323">
        <f t="shared" si="0"/>
        <v>0</v>
      </c>
      <c r="F102" s="323">
        <f t="shared" si="1"/>
        <v>51408</v>
      </c>
    </row>
    <row r="103" spans="1:6">
      <c r="A103" s="317" t="s">
        <v>771</v>
      </c>
      <c r="B103" s="317" t="s">
        <v>772</v>
      </c>
      <c r="C103" s="330">
        <v>122426.7</v>
      </c>
      <c r="D103" s="344" t="s">
        <v>925</v>
      </c>
      <c r="E103" s="323">
        <f t="shared" si="0"/>
        <v>0</v>
      </c>
      <c r="F103" s="323">
        <f t="shared" si="1"/>
        <v>122426.7</v>
      </c>
    </row>
    <row r="104" spans="1:6">
      <c r="A104" s="317" t="s">
        <v>773</v>
      </c>
      <c r="B104" s="317" t="s">
        <v>774</v>
      </c>
      <c r="C104" s="330">
        <v>102686.56</v>
      </c>
      <c r="D104" s="344" t="s">
        <v>925</v>
      </c>
      <c r="E104" s="323">
        <f t="shared" si="0"/>
        <v>0</v>
      </c>
      <c r="F104" s="323">
        <f t="shared" si="1"/>
        <v>102686.56</v>
      </c>
    </row>
    <row r="105" spans="1:6">
      <c r="A105" s="317" t="s">
        <v>775</v>
      </c>
      <c r="B105" s="317" t="s">
        <v>776</v>
      </c>
      <c r="C105" s="330">
        <v>28169.8</v>
      </c>
      <c r="D105" s="344" t="s">
        <v>925</v>
      </c>
      <c r="E105" s="323">
        <f t="shared" si="0"/>
        <v>0</v>
      </c>
      <c r="F105" s="323">
        <f t="shared" si="1"/>
        <v>28169.8</v>
      </c>
    </row>
    <row r="106" spans="1:6">
      <c r="A106" s="317" t="s">
        <v>777</v>
      </c>
      <c r="B106" s="317" t="s">
        <v>778</v>
      </c>
      <c r="C106" s="330">
        <v>275598.46999999997</v>
      </c>
      <c r="D106" s="344" t="s">
        <v>925</v>
      </c>
      <c r="E106" s="323">
        <f t="shared" si="0"/>
        <v>0</v>
      </c>
      <c r="F106" s="323">
        <f t="shared" si="1"/>
        <v>275598.46999999997</v>
      </c>
    </row>
    <row r="107" spans="1:6">
      <c r="A107" s="317" t="s">
        <v>779</v>
      </c>
      <c r="B107" s="317" t="s">
        <v>780</v>
      </c>
      <c r="C107" s="330">
        <v>84970.72</v>
      </c>
      <c r="D107" s="344" t="s">
        <v>925</v>
      </c>
      <c r="E107" s="323">
        <f t="shared" si="0"/>
        <v>0</v>
      </c>
      <c r="F107" s="323">
        <f t="shared" si="1"/>
        <v>84970.72</v>
      </c>
    </row>
    <row r="108" spans="1:6">
      <c r="A108" s="317" t="s">
        <v>781</v>
      </c>
      <c r="B108" s="317" t="s">
        <v>782</v>
      </c>
      <c r="C108" s="330">
        <v>69984.88</v>
      </c>
      <c r="D108" s="344" t="s">
        <v>924</v>
      </c>
      <c r="E108" s="323">
        <f t="shared" si="0"/>
        <v>69984.88</v>
      </c>
      <c r="F108" s="323">
        <f t="shared" si="1"/>
        <v>0</v>
      </c>
    </row>
    <row r="109" spans="1:6">
      <c r="A109" s="317" t="s">
        <v>783</v>
      </c>
      <c r="B109" s="317" t="s">
        <v>784</v>
      </c>
      <c r="C109" s="330">
        <v>1918.8</v>
      </c>
      <c r="D109" s="344" t="s">
        <v>924</v>
      </c>
      <c r="E109" s="323">
        <f t="shared" si="0"/>
        <v>1918.8</v>
      </c>
      <c r="F109" s="323">
        <f t="shared" si="1"/>
        <v>0</v>
      </c>
    </row>
    <row r="110" spans="1:6">
      <c r="A110" s="317" t="s">
        <v>785</v>
      </c>
      <c r="B110" s="317" t="s">
        <v>786</v>
      </c>
      <c r="C110" s="331">
        <v>966</v>
      </c>
      <c r="D110" s="344" t="s">
        <v>924</v>
      </c>
      <c r="E110" s="323">
        <f t="shared" si="0"/>
        <v>966</v>
      </c>
      <c r="F110" s="323">
        <f t="shared" si="1"/>
        <v>0</v>
      </c>
    </row>
    <row r="111" spans="1:6">
      <c r="A111" s="317" t="s">
        <v>787</v>
      </c>
      <c r="B111" s="317" t="s">
        <v>788</v>
      </c>
      <c r="C111" s="330">
        <v>1772.36</v>
      </c>
      <c r="D111" s="344" t="s">
        <v>924</v>
      </c>
      <c r="E111" s="323">
        <f t="shared" si="0"/>
        <v>1772.36</v>
      </c>
      <c r="F111" s="323">
        <f t="shared" si="1"/>
        <v>0</v>
      </c>
    </row>
    <row r="112" spans="1:6">
      <c r="A112" s="317" t="s">
        <v>789</v>
      </c>
      <c r="B112" s="317" t="s">
        <v>790</v>
      </c>
      <c r="C112" s="330">
        <v>2480</v>
      </c>
      <c r="D112" s="344" t="s">
        <v>924</v>
      </c>
      <c r="E112" s="323">
        <f t="shared" si="0"/>
        <v>2480</v>
      </c>
      <c r="F112" s="323">
        <f t="shared" si="1"/>
        <v>0</v>
      </c>
    </row>
    <row r="113" spans="1:6">
      <c r="A113" s="317" t="s">
        <v>791</v>
      </c>
      <c r="B113" s="317" t="s">
        <v>790</v>
      </c>
      <c r="C113" s="330">
        <v>2480</v>
      </c>
      <c r="D113" s="344" t="s">
        <v>924</v>
      </c>
      <c r="E113" s="323">
        <f t="shared" si="0"/>
        <v>2480</v>
      </c>
      <c r="F113" s="323">
        <f t="shared" si="1"/>
        <v>0</v>
      </c>
    </row>
    <row r="114" spans="1:6">
      <c r="A114" s="317" t="s">
        <v>792</v>
      </c>
      <c r="B114" s="317" t="s">
        <v>790</v>
      </c>
      <c r="C114" s="330">
        <v>2480</v>
      </c>
      <c r="D114" s="344" t="s">
        <v>924</v>
      </c>
      <c r="E114" s="323">
        <f t="shared" ref="E114:E177" si="2">IF(D114=E$48,C114,0)</f>
        <v>2480</v>
      </c>
      <c r="F114" s="323">
        <f t="shared" ref="F114:F177" si="3">IF(D114=F$48,C114,0)</f>
        <v>0</v>
      </c>
    </row>
    <row r="115" spans="1:6">
      <c r="A115" s="317" t="s">
        <v>793</v>
      </c>
      <c r="B115" s="317" t="s">
        <v>790</v>
      </c>
      <c r="C115" s="332">
        <v>1100</v>
      </c>
      <c r="D115" s="344" t="s">
        <v>924</v>
      </c>
      <c r="E115" s="323">
        <f t="shared" si="2"/>
        <v>1100</v>
      </c>
      <c r="F115" s="323">
        <f t="shared" si="3"/>
        <v>0</v>
      </c>
    </row>
    <row r="116" spans="1:6">
      <c r="A116" s="317" t="s">
        <v>794</v>
      </c>
      <c r="B116" s="317" t="s">
        <v>790</v>
      </c>
      <c r="C116" s="330">
        <v>1745</v>
      </c>
      <c r="D116" s="344" t="s">
        <v>924</v>
      </c>
      <c r="E116" s="323">
        <f t="shared" si="2"/>
        <v>1745</v>
      </c>
      <c r="F116" s="323">
        <f t="shared" si="3"/>
        <v>0</v>
      </c>
    </row>
    <row r="117" spans="1:6">
      <c r="A117" s="317" t="s">
        <v>795</v>
      </c>
      <c r="B117" s="317" t="s">
        <v>790</v>
      </c>
      <c r="C117" s="330">
        <v>1745</v>
      </c>
      <c r="D117" s="344" t="s">
        <v>924</v>
      </c>
      <c r="E117" s="323">
        <f t="shared" si="2"/>
        <v>1745</v>
      </c>
      <c r="F117" s="323">
        <f t="shared" si="3"/>
        <v>0</v>
      </c>
    </row>
    <row r="118" spans="1:6">
      <c r="A118" s="317" t="s">
        <v>796</v>
      </c>
      <c r="B118" s="317" t="s">
        <v>790</v>
      </c>
      <c r="C118" s="330">
        <v>1777</v>
      </c>
      <c r="D118" s="344" t="s">
        <v>924</v>
      </c>
      <c r="E118" s="323">
        <f t="shared" si="2"/>
        <v>1777</v>
      </c>
      <c r="F118" s="323">
        <f t="shared" si="3"/>
        <v>0</v>
      </c>
    </row>
    <row r="119" spans="1:6">
      <c r="A119" s="317" t="s">
        <v>797</v>
      </c>
      <c r="B119" s="317" t="s">
        <v>798</v>
      </c>
      <c r="C119" s="330">
        <v>1222</v>
      </c>
      <c r="D119" s="344" t="s">
        <v>925</v>
      </c>
      <c r="E119" s="323">
        <f t="shared" si="2"/>
        <v>0</v>
      </c>
      <c r="F119" s="323">
        <f t="shared" si="3"/>
        <v>1222</v>
      </c>
    </row>
    <row r="120" spans="1:6">
      <c r="A120" s="317" t="s">
        <v>799</v>
      </c>
      <c r="B120" s="317" t="s">
        <v>798</v>
      </c>
      <c r="C120" s="330">
        <v>1222</v>
      </c>
      <c r="D120" s="344" t="s">
        <v>925</v>
      </c>
      <c r="E120" s="323">
        <f t="shared" si="2"/>
        <v>0</v>
      </c>
      <c r="F120" s="323">
        <f t="shared" si="3"/>
        <v>1222</v>
      </c>
    </row>
    <row r="121" spans="1:6">
      <c r="A121" s="317" t="s">
        <v>800</v>
      </c>
      <c r="B121" s="317" t="s">
        <v>801</v>
      </c>
      <c r="C121" s="330">
        <v>1250.3</v>
      </c>
      <c r="D121" s="344" t="s">
        <v>925</v>
      </c>
      <c r="E121" s="323">
        <f t="shared" si="2"/>
        <v>0</v>
      </c>
      <c r="F121" s="323">
        <f t="shared" si="3"/>
        <v>1250.3</v>
      </c>
    </row>
    <row r="122" spans="1:6">
      <c r="A122" s="317" t="s">
        <v>802</v>
      </c>
      <c r="B122" s="317" t="s">
        <v>801</v>
      </c>
      <c r="C122" s="330">
        <v>1250.3</v>
      </c>
      <c r="D122" s="344" t="s">
        <v>925</v>
      </c>
      <c r="E122" s="323">
        <f t="shared" si="2"/>
        <v>0</v>
      </c>
      <c r="F122" s="323">
        <f t="shared" si="3"/>
        <v>1250.3</v>
      </c>
    </row>
    <row r="123" spans="1:6">
      <c r="A123" s="317" t="s">
        <v>803</v>
      </c>
      <c r="B123" s="317" t="s">
        <v>801</v>
      </c>
      <c r="C123" s="330">
        <v>1250.3</v>
      </c>
      <c r="D123" s="344" t="s">
        <v>925</v>
      </c>
      <c r="E123" s="323">
        <f t="shared" si="2"/>
        <v>0</v>
      </c>
      <c r="F123" s="323">
        <f t="shared" si="3"/>
        <v>1250.3</v>
      </c>
    </row>
    <row r="124" spans="1:6">
      <c r="A124" s="317" t="s">
        <v>804</v>
      </c>
      <c r="B124" s="317" t="s">
        <v>801</v>
      </c>
      <c r="C124" s="330">
        <v>1250.3</v>
      </c>
      <c r="D124" s="344" t="s">
        <v>925</v>
      </c>
      <c r="E124" s="323">
        <f t="shared" si="2"/>
        <v>0</v>
      </c>
      <c r="F124" s="323">
        <f t="shared" si="3"/>
        <v>1250.3</v>
      </c>
    </row>
    <row r="125" spans="1:6">
      <c r="A125" s="317" t="s">
        <v>805</v>
      </c>
      <c r="B125" s="317" t="s">
        <v>801</v>
      </c>
      <c r="C125" s="330">
        <v>1250.29</v>
      </c>
      <c r="D125" s="344" t="s">
        <v>925</v>
      </c>
      <c r="E125" s="323">
        <f t="shared" si="2"/>
        <v>0</v>
      </c>
      <c r="F125" s="323">
        <f t="shared" si="3"/>
        <v>1250.29</v>
      </c>
    </row>
    <row r="126" spans="1:6">
      <c r="A126" s="317" t="s">
        <v>806</v>
      </c>
      <c r="B126" s="317" t="s">
        <v>801</v>
      </c>
      <c r="C126" s="330">
        <v>1250.29</v>
      </c>
      <c r="D126" s="344" t="s">
        <v>925</v>
      </c>
      <c r="E126" s="323">
        <f t="shared" si="2"/>
        <v>0</v>
      </c>
      <c r="F126" s="323">
        <f t="shared" si="3"/>
        <v>1250.29</v>
      </c>
    </row>
    <row r="127" spans="1:6">
      <c r="A127" s="317" t="s">
        <v>807</v>
      </c>
      <c r="B127" s="317" t="s">
        <v>808</v>
      </c>
      <c r="C127" s="331">
        <v>700</v>
      </c>
      <c r="D127" s="344" t="s">
        <v>925</v>
      </c>
      <c r="E127" s="323">
        <f t="shared" si="2"/>
        <v>0</v>
      </c>
      <c r="F127" s="323">
        <f t="shared" si="3"/>
        <v>700</v>
      </c>
    </row>
    <row r="128" spans="1:6">
      <c r="A128" s="317" t="s">
        <v>809</v>
      </c>
      <c r="B128" s="317" t="s">
        <v>810</v>
      </c>
      <c r="C128" s="331">
        <v>460</v>
      </c>
      <c r="D128" s="344" t="s">
        <v>925</v>
      </c>
      <c r="E128" s="323">
        <f t="shared" si="2"/>
        <v>0</v>
      </c>
      <c r="F128" s="323">
        <f t="shared" si="3"/>
        <v>460</v>
      </c>
    </row>
    <row r="129" spans="1:6">
      <c r="A129" s="317" t="s">
        <v>811</v>
      </c>
      <c r="B129" s="317" t="s">
        <v>810</v>
      </c>
      <c r="C129" s="331">
        <v>460</v>
      </c>
      <c r="D129" s="344" t="s">
        <v>925</v>
      </c>
      <c r="E129" s="323">
        <f t="shared" si="2"/>
        <v>0</v>
      </c>
      <c r="F129" s="323">
        <f t="shared" si="3"/>
        <v>460</v>
      </c>
    </row>
    <row r="130" spans="1:6">
      <c r="A130" s="317" t="s">
        <v>812</v>
      </c>
      <c r="B130" s="317" t="s">
        <v>810</v>
      </c>
      <c r="C130" s="331">
        <v>460</v>
      </c>
      <c r="D130" s="344" t="s">
        <v>925</v>
      </c>
      <c r="E130" s="323">
        <f t="shared" si="2"/>
        <v>0</v>
      </c>
      <c r="F130" s="323">
        <f t="shared" si="3"/>
        <v>460</v>
      </c>
    </row>
    <row r="131" spans="1:6">
      <c r="A131" s="317" t="s">
        <v>813</v>
      </c>
      <c r="B131" s="317" t="s">
        <v>810</v>
      </c>
      <c r="C131" s="331">
        <v>460</v>
      </c>
      <c r="D131" s="344" t="s">
        <v>925</v>
      </c>
      <c r="E131" s="323">
        <f t="shared" si="2"/>
        <v>0</v>
      </c>
      <c r="F131" s="323">
        <f t="shared" si="3"/>
        <v>460</v>
      </c>
    </row>
    <row r="132" spans="1:6">
      <c r="A132" s="317" t="s">
        <v>814</v>
      </c>
      <c r="B132" s="317" t="s">
        <v>810</v>
      </c>
      <c r="C132" s="331">
        <v>460</v>
      </c>
      <c r="D132" s="344" t="s">
        <v>925</v>
      </c>
      <c r="E132" s="323">
        <f t="shared" si="2"/>
        <v>0</v>
      </c>
      <c r="F132" s="323">
        <f t="shared" si="3"/>
        <v>460</v>
      </c>
    </row>
    <row r="133" spans="1:6">
      <c r="A133" s="317" t="s">
        <v>815</v>
      </c>
      <c r="B133" s="317" t="s">
        <v>810</v>
      </c>
      <c r="C133" s="331">
        <v>460</v>
      </c>
      <c r="D133" s="344" t="s">
        <v>925</v>
      </c>
      <c r="E133" s="323">
        <f t="shared" si="2"/>
        <v>0</v>
      </c>
      <c r="F133" s="323">
        <f t="shared" si="3"/>
        <v>460</v>
      </c>
    </row>
    <row r="134" spans="1:6">
      <c r="A134" s="317" t="s">
        <v>816</v>
      </c>
      <c r="B134" s="317" t="s">
        <v>810</v>
      </c>
      <c r="C134" s="331">
        <v>460</v>
      </c>
      <c r="D134" s="344" t="s">
        <v>925</v>
      </c>
      <c r="E134" s="323">
        <f t="shared" si="2"/>
        <v>0</v>
      </c>
      <c r="F134" s="323">
        <f t="shared" si="3"/>
        <v>460</v>
      </c>
    </row>
    <row r="135" spans="1:6">
      <c r="A135" s="317" t="s">
        <v>817</v>
      </c>
      <c r="B135" s="317" t="s">
        <v>810</v>
      </c>
      <c r="C135" s="331">
        <v>460</v>
      </c>
      <c r="D135" s="344" t="s">
        <v>925</v>
      </c>
      <c r="E135" s="323">
        <f t="shared" si="2"/>
        <v>0</v>
      </c>
      <c r="F135" s="323">
        <f t="shared" si="3"/>
        <v>460</v>
      </c>
    </row>
    <row r="136" spans="1:6">
      <c r="A136" s="317" t="s">
        <v>818</v>
      </c>
      <c r="B136" s="317" t="s">
        <v>819</v>
      </c>
      <c r="C136" s="330">
        <v>2000</v>
      </c>
      <c r="D136" s="344" t="s">
        <v>924</v>
      </c>
      <c r="E136" s="323">
        <f t="shared" si="2"/>
        <v>2000</v>
      </c>
      <c r="F136" s="323">
        <f t="shared" si="3"/>
        <v>0</v>
      </c>
    </row>
    <row r="137" spans="1:6">
      <c r="A137" s="317" t="s">
        <v>820</v>
      </c>
      <c r="B137" s="317" t="s">
        <v>819</v>
      </c>
      <c r="C137" s="330">
        <v>2000</v>
      </c>
      <c r="D137" s="344" t="s">
        <v>924</v>
      </c>
      <c r="E137" s="323">
        <f t="shared" si="2"/>
        <v>2000</v>
      </c>
      <c r="F137" s="323">
        <f t="shared" si="3"/>
        <v>0</v>
      </c>
    </row>
    <row r="138" spans="1:6">
      <c r="A138" s="317" t="s">
        <v>821</v>
      </c>
      <c r="B138" s="317" t="s">
        <v>822</v>
      </c>
      <c r="C138" s="330">
        <v>2000</v>
      </c>
      <c r="D138" s="344" t="s">
        <v>924</v>
      </c>
      <c r="E138" s="323">
        <f t="shared" si="2"/>
        <v>2000</v>
      </c>
      <c r="F138" s="323">
        <f t="shared" si="3"/>
        <v>0</v>
      </c>
    </row>
    <row r="139" spans="1:6">
      <c r="A139" s="317" t="s">
        <v>823</v>
      </c>
      <c r="B139" s="317" t="s">
        <v>824</v>
      </c>
      <c r="C139" s="331">
        <v>924</v>
      </c>
      <c r="D139" s="344" t="s">
        <v>925</v>
      </c>
      <c r="E139" s="323">
        <f t="shared" si="2"/>
        <v>0</v>
      </c>
      <c r="F139" s="323">
        <f t="shared" si="3"/>
        <v>924</v>
      </c>
    </row>
    <row r="140" spans="1:6">
      <c r="A140" s="317" t="s">
        <v>825</v>
      </c>
      <c r="B140" s="317" t="s">
        <v>824</v>
      </c>
      <c r="C140" s="331">
        <v>924</v>
      </c>
      <c r="D140" s="344" t="s">
        <v>925</v>
      </c>
      <c r="E140" s="323">
        <f t="shared" si="2"/>
        <v>0</v>
      </c>
      <c r="F140" s="323">
        <f t="shared" si="3"/>
        <v>924</v>
      </c>
    </row>
    <row r="141" spans="1:6">
      <c r="A141" s="317" t="s">
        <v>826</v>
      </c>
      <c r="B141" s="317" t="s">
        <v>824</v>
      </c>
      <c r="C141" s="331">
        <v>924</v>
      </c>
      <c r="D141" s="344" t="s">
        <v>925</v>
      </c>
      <c r="E141" s="323">
        <f t="shared" si="2"/>
        <v>0</v>
      </c>
      <c r="F141" s="323">
        <f t="shared" si="3"/>
        <v>924</v>
      </c>
    </row>
    <row r="142" spans="1:6">
      <c r="A142" s="317" t="s">
        <v>827</v>
      </c>
      <c r="B142" s="317" t="s">
        <v>824</v>
      </c>
      <c r="C142" s="331">
        <v>924</v>
      </c>
      <c r="D142" s="344" t="s">
        <v>925</v>
      </c>
      <c r="E142" s="323">
        <f t="shared" si="2"/>
        <v>0</v>
      </c>
      <c r="F142" s="323">
        <f t="shared" si="3"/>
        <v>924</v>
      </c>
    </row>
    <row r="143" spans="1:6">
      <c r="A143" s="317" t="s">
        <v>828</v>
      </c>
      <c r="B143" s="317" t="s">
        <v>829</v>
      </c>
      <c r="C143" s="331">
        <v>746.4</v>
      </c>
      <c r="D143" s="344" t="s">
        <v>925</v>
      </c>
      <c r="E143" s="323">
        <f t="shared" si="2"/>
        <v>0</v>
      </c>
      <c r="F143" s="323">
        <f t="shared" si="3"/>
        <v>746.4</v>
      </c>
    </row>
    <row r="144" spans="1:6">
      <c r="A144" s="317" t="s">
        <v>830</v>
      </c>
      <c r="B144" s="317" t="s">
        <v>829</v>
      </c>
      <c r="C144" s="331">
        <v>746.4</v>
      </c>
      <c r="D144" s="344" t="s">
        <v>925</v>
      </c>
      <c r="E144" s="323">
        <f t="shared" si="2"/>
        <v>0</v>
      </c>
      <c r="F144" s="323">
        <f t="shared" si="3"/>
        <v>746.4</v>
      </c>
    </row>
    <row r="145" spans="1:6">
      <c r="A145" s="317" t="s">
        <v>831</v>
      </c>
      <c r="B145" s="317" t="s">
        <v>829</v>
      </c>
      <c r="C145" s="331">
        <v>746.4</v>
      </c>
      <c r="D145" s="344" t="s">
        <v>925</v>
      </c>
      <c r="E145" s="323">
        <f t="shared" si="2"/>
        <v>0</v>
      </c>
      <c r="F145" s="323">
        <f t="shared" si="3"/>
        <v>746.4</v>
      </c>
    </row>
    <row r="146" spans="1:6">
      <c r="A146" s="317" t="s">
        <v>832</v>
      </c>
      <c r="B146" s="317" t="s">
        <v>829</v>
      </c>
      <c r="C146" s="331">
        <v>746.4</v>
      </c>
      <c r="D146" s="344" t="s">
        <v>925</v>
      </c>
      <c r="E146" s="323">
        <f t="shared" si="2"/>
        <v>0</v>
      </c>
      <c r="F146" s="323">
        <f t="shared" si="3"/>
        <v>746.4</v>
      </c>
    </row>
    <row r="147" spans="1:6">
      <c r="A147" s="317" t="s">
        <v>833</v>
      </c>
      <c r="B147" s="317" t="s">
        <v>829</v>
      </c>
      <c r="C147" s="331">
        <v>746.4</v>
      </c>
      <c r="D147" s="344" t="s">
        <v>925</v>
      </c>
      <c r="E147" s="323">
        <f t="shared" si="2"/>
        <v>0</v>
      </c>
      <c r="F147" s="323">
        <f t="shared" si="3"/>
        <v>746.4</v>
      </c>
    </row>
    <row r="148" spans="1:6">
      <c r="A148" s="317" t="s">
        <v>834</v>
      </c>
      <c r="B148" s="317" t="s">
        <v>829</v>
      </c>
      <c r="C148" s="331">
        <v>746.4</v>
      </c>
      <c r="D148" s="344" t="s">
        <v>925</v>
      </c>
      <c r="E148" s="323">
        <f t="shared" si="2"/>
        <v>0</v>
      </c>
      <c r="F148" s="323">
        <f t="shared" si="3"/>
        <v>746.4</v>
      </c>
    </row>
    <row r="149" spans="1:6">
      <c r="A149" s="317" t="s">
        <v>835</v>
      </c>
      <c r="B149" s="317" t="s">
        <v>829</v>
      </c>
      <c r="C149" s="331">
        <v>746.4</v>
      </c>
      <c r="D149" s="344" t="s">
        <v>925</v>
      </c>
      <c r="E149" s="323">
        <f t="shared" si="2"/>
        <v>0</v>
      </c>
      <c r="F149" s="323">
        <f t="shared" si="3"/>
        <v>746.4</v>
      </c>
    </row>
    <row r="150" spans="1:6">
      <c r="A150" s="317" t="s">
        <v>836</v>
      </c>
      <c r="B150" s="317" t="s">
        <v>829</v>
      </c>
      <c r="C150" s="331">
        <v>746.4</v>
      </c>
      <c r="D150" s="344" t="s">
        <v>925</v>
      </c>
      <c r="E150" s="323">
        <f t="shared" si="2"/>
        <v>0</v>
      </c>
      <c r="F150" s="323">
        <f t="shared" si="3"/>
        <v>746.4</v>
      </c>
    </row>
    <row r="151" spans="1:6">
      <c r="A151" s="317" t="s">
        <v>837</v>
      </c>
      <c r="B151" s="317" t="s">
        <v>829</v>
      </c>
      <c r="C151" s="331">
        <v>746.4</v>
      </c>
      <c r="D151" s="344" t="s">
        <v>925</v>
      </c>
      <c r="E151" s="323">
        <f t="shared" si="2"/>
        <v>0</v>
      </c>
      <c r="F151" s="323">
        <f t="shared" si="3"/>
        <v>746.4</v>
      </c>
    </row>
    <row r="152" spans="1:6">
      <c r="A152" s="317" t="s">
        <v>838</v>
      </c>
      <c r="B152" s="317" t="s">
        <v>829</v>
      </c>
      <c r="C152" s="331">
        <v>746.4</v>
      </c>
      <c r="D152" s="344" t="s">
        <v>925</v>
      </c>
      <c r="E152" s="323">
        <f t="shared" si="2"/>
        <v>0</v>
      </c>
      <c r="F152" s="323">
        <f t="shared" si="3"/>
        <v>746.4</v>
      </c>
    </row>
    <row r="153" spans="1:6">
      <c r="A153" s="317" t="s">
        <v>839</v>
      </c>
      <c r="B153" s="317" t="s">
        <v>840</v>
      </c>
      <c r="C153" s="331">
        <v>915.6</v>
      </c>
      <c r="D153" s="344" t="s">
        <v>925</v>
      </c>
      <c r="E153" s="323">
        <f t="shared" si="2"/>
        <v>0</v>
      </c>
      <c r="F153" s="323">
        <f t="shared" si="3"/>
        <v>915.6</v>
      </c>
    </row>
    <row r="154" spans="1:6">
      <c r="A154" s="317" t="s">
        <v>841</v>
      </c>
      <c r="B154" s="317" t="s">
        <v>840</v>
      </c>
      <c r="C154" s="331">
        <v>915.6</v>
      </c>
      <c r="D154" s="344" t="s">
        <v>925</v>
      </c>
      <c r="E154" s="323">
        <f t="shared" si="2"/>
        <v>0</v>
      </c>
      <c r="F154" s="323">
        <f t="shared" si="3"/>
        <v>915.6</v>
      </c>
    </row>
    <row r="155" spans="1:6">
      <c r="A155" s="317" t="s">
        <v>842</v>
      </c>
      <c r="B155" s="317" t="s">
        <v>840</v>
      </c>
      <c r="C155" s="331">
        <v>915.6</v>
      </c>
      <c r="D155" s="344" t="s">
        <v>925</v>
      </c>
      <c r="E155" s="323">
        <f t="shared" si="2"/>
        <v>0</v>
      </c>
      <c r="F155" s="323">
        <f t="shared" si="3"/>
        <v>915.6</v>
      </c>
    </row>
    <row r="156" spans="1:6">
      <c r="A156" s="317" t="s">
        <v>843</v>
      </c>
      <c r="B156" s="317" t="s">
        <v>840</v>
      </c>
      <c r="C156" s="331">
        <v>915.6</v>
      </c>
      <c r="D156" s="344" t="s">
        <v>925</v>
      </c>
      <c r="E156" s="323">
        <f t="shared" si="2"/>
        <v>0</v>
      </c>
      <c r="F156" s="323">
        <f t="shared" si="3"/>
        <v>915.6</v>
      </c>
    </row>
    <row r="157" spans="1:6">
      <c r="A157" s="317" t="s">
        <v>844</v>
      </c>
      <c r="B157" s="317" t="s">
        <v>840</v>
      </c>
      <c r="C157" s="331">
        <v>915.6</v>
      </c>
      <c r="D157" s="344" t="s">
        <v>925</v>
      </c>
      <c r="E157" s="323">
        <f t="shared" si="2"/>
        <v>0</v>
      </c>
      <c r="F157" s="323">
        <f t="shared" si="3"/>
        <v>915.6</v>
      </c>
    </row>
    <row r="158" spans="1:6">
      <c r="A158" s="317" t="s">
        <v>845</v>
      </c>
      <c r="B158" s="317" t="s">
        <v>840</v>
      </c>
      <c r="C158" s="331">
        <v>915.6</v>
      </c>
      <c r="D158" s="344" t="s">
        <v>925</v>
      </c>
      <c r="E158" s="323">
        <f t="shared" si="2"/>
        <v>0</v>
      </c>
      <c r="F158" s="323">
        <f t="shared" si="3"/>
        <v>915.6</v>
      </c>
    </row>
    <row r="159" spans="1:6">
      <c r="A159" s="317" t="s">
        <v>846</v>
      </c>
      <c r="B159" s="317" t="s">
        <v>840</v>
      </c>
      <c r="C159" s="331">
        <v>915.6</v>
      </c>
      <c r="D159" s="344" t="s">
        <v>925</v>
      </c>
      <c r="E159" s="323">
        <f t="shared" si="2"/>
        <v>0</v>
      </c>
      <c r="F159" s="323">
        <f t="shared" si="3"/>
        <v>915.6</v>
      </c>
    </row>
    <row r="160" spans="1:6">
      <c r="A160" s="317" t="s">
        <v>847</v>
      </c>
      <c r="B160" s="317" t="s">
        <v>840</v>
      </c>
      <c r="C160" s="331">
        <v>915.6</v>
      </c>
      <c r="D160" s="344" t="s">
        <v>925</v>
      </c>
      <c r="E160" s="323">
        <f t="shared" si="2"/>
        <v>0</v>
      </c>
      <c r="F160" s="323">
        <f t="shared" si="3"/>
        <v>915.6</v>
      </c>
    </row>
    <row r="161" spans="1:6">
      <c r="A161" s="317" t="s">
        <v>848</v>
      </c>
      <c r="B161" s="317" t="s">
        <v>840</v>
      </c>
      <c r="C161" s="331">
        <v>915.6</v>
      </c>
      <c r="D161" s="344" t="s">
        <v>925</v>
      </c>
      <c r="E161" s="323">
        <f t="shared" si="2"/>
        <v>0</v>
      </c>
      <c r="F161" s="323">
        <f t="shared" si="3"/>
        <v>915.6</v>
      </c>
    </row>
    <row r="162" spans="1:6">
      <c r="A162" s="317" t="s">
        <v>849</v>
      </c>
      <c r="B162" s="317" t="s">
        <v>840</v>
      </c>
      <c r="C162" s="331">
        <v>915.6</v>
      </c>
      <c r="D162" s="344" t="s">
        <v>925</v>
      </c>
      <c r="E162" s="323">
        <f t="shared" si="2"/>
        <v>0</v>
      </c>
      <c r="F162" s="323">
        <f t="shared" si="3"/>
        <v>915.6</v>
      </c>
    </row>
    <row r="163" spans="1:6">
      <c r="A163" s="317" t="s">
        <v>850</v>
      </c>
      <c r="B163" s="317" t="s">
        <v>840</v>
      </c>
      <c r="C163" s="331">
        <v>915.6</v>
      </c>
      <c r="D163" s="344" t="s">
        <v>925</v>
      </c>
      <c r="E163" s="323">
        <f t="shared" si="2"/>
        <v>0</v>
      </c>
      <c r="F163" s="323">
        <f t="shared" si="3"/>
        <v>915.6</v>
      </c>
    </row>
    <row r="164" spans="1:6">
      <c r="A164" s="317" t="s">
        <v>851</v>
      </c>
      <c r="B164" s="317" t="s">
        <v>840</v>
      </c>
      <c r="C164" s="331">
        <v>915.6</v>
      </c>
      <c r="D164" s="344" t="s">
        <v>925</v>
      </c>
      <c r="E164" s="323">
        <f t="shared" si="2"/>
        <v>0</v>
      </c>
      <c r="F164" s="323">
        <f t="shared" si="3"/>
        <v>915.6</v>
      </c>
    </row>
    <row r="165" spans="1:6">
      <c r="A165" s="317" t="s">
        <v>852</v>
      </c>
      <c r="B165" s="317" t="s">
        <v>840</v>
      </c>
      <c r="C165" s="331">
        <v>915.6</v>
      </c>
      <c r="D165" s="344" t="s">
        <v>925</v>
      </c>
      <c r="E165" s="323">
        <f t="shared" si="2"/>
        <v>0</v>
      </c>
      <c r="F165" s="323">
        <f t="shared" si="3"/>
        <v>915.6</v>
      </c>
    </row>
    <row r="166" spans="1:6">
      <c r="A166" s="317" t="s">
        <v>853</v>
      </c>
      <c r="B166" s="317" t="s">
        <v>840</v>
      </c>
      <c r="C166" s="331">
        <v>915.6</v>
      </c>
      <c r="D166" s="344" t="s">
        <v>925</v>
      </c>
      <c r="E166" s="323">
        <f t="shared" si="2"/>
        <v>0</v>
      </c>
      <c r="F166" s="323">
        <f t="shared" si="3"/>
        <v>915.6</v>
      </c>
    </row>
    <row r="167" spans="1:6">
      <c r="A167" s="317" t="s">
        <v>854</v>
      </c>
      <c r="B167" s="317" t="s">
        <v>855</v>
      </c>
      <c r="C167" s="331">
        <v>663.6</v>
      </c>
      <c r="D167" s="344" t="s">
        <v>925</v>
      </c>
      <c r="E167" s="323">
        <f t="shared" si="2"/>
        <v>0</v>
      </c>
      <c r="F167" s="323">
        <f t="shared" si="3"/>
        <v>663.6</v>
      </c>
    </row>
    <row r="168" spans="1:6">
      <c r="A168" s="317" t="s">
        <v>856</v>
      </c>
      <c r="B168" s="317" t="s">
        <v>855</v>
      </c>
      <c r="C168" s="331">
        <v>663.6</v>
      </c>
      <c r="D168" s="344" t="s">
        <v>925</v>
      </c>
      <c r="E168" s="323">
        <f t="shared" si="2"/>
        <v>0</v>
      </c>
      <c r="F168" s="323">
        <f t="shared" si="3"/>
        <v>663.6</v>
      </c>
    </row>
    <row r="169" spans="1:6">
      <c r="A169" s="317" t="s">
        <v>857</v>
      </c>
      <c r="B169" s="317" t="s">
        <v>855</v>
      </c>
      <c r="C169" s="331">
        <v>663.6</v>
      </c>
      <c r="D169" s="344" t="s">
        <v>925</v>
      </c>
      <c r="E169" s="323">
        <f t="shared" si="2"/>
        <v>0</v>
      </c>
      <c r="F169" s="323">
        <f t="shared" si="3"/>
        <v>663.6</v>
      </c>
    </row>
    <row r="170" spans="1:6">
      <c r="A170" s="317" t="s">
        <v>858</v>
      </c>
      <c r="B170" s="317" t="s">
        <v>855</v>
      </c>
      <c r="C170" s="331">
        <v>663.6</v>
      </c>
      <c r="D170" s="344" t="s">
        <v>925</v>
      </c>
      <c r="E170" s="323">
        <f t="shared" si="2"/>
        <v>0</v>
      </c>
      <c r="F170" s="323">
        <f t="shared" si="3"/>
        <v>663.6</v>
      </c>
    </row>
    <row r="171" spans="1:6">
      <c r="A171" s="317" t="s">
        <v>859</v>
      </c>
      <c r="B171" s="317" t="s">
        <v>855</v>
      </c>
      <c r="C171" s="331">
        <v>663.6</v>
      </c>
      <c r="D171" s="344" t="s">
        <v>925</v>
      </c>
      <c r="E171" s="323">
        <f t="shared" si="2"/>
        <v>0</v>
      </c>
      <c r="F171" s="323">
        <f t="shared" si="3"/>
        <v>663.6</v>
      </c>
    </row>
    <row r="172" spans="1:6">
      <c r="A172" s="317" t="s">
        <v>860</v>
      </c>
      <c r="B172" s="317" t="s">
        <v>855</v>
      </c>
      <c r="C172" s="331">
        <v>663.6</v>
      </c>
      <c r="D172" s="344" t="s">
        <v>925</v>
      </c>
      <c r="E172" s="323">
        <f t="shared" si="2"/>
        <v>0</v>
      </c>
      <c r="F172" s="323">
        <f t="shared" si="3"/>
        <v>663.6</v>
      </c>
    </row>
    <row r="173" spans="1:6">
      <c r="A173" s="317" t="s">
        <v>861</v>
      </c>
      <c r="B173" s="317" t="s">
        <v>862</v>
      </c>
      <c r="C173" s="333">
        <v>900.76</v>
      </c>
      <c r="D173" s="344" t="s">
        <v>925</v>
      </c>
      <c r="E173" s="323">
        <f t="shared" si="2"/>
        <v>0</v>
      </c>
      <c r="F173" s="323">
        <f t="shared" si="3"/>
        <v>900.76</v>
      </c>
    </row>
    <row r="174" spans="1:6">
      <c r="A174" s="317" t="s">
        <v>863</v>
      </c>
      <c r="B174" s="317" t="s">
        <v>862</v>
      </c>
      <c r="C174" s="333">
        <v>900.76</v>
      </c>
      <c r="D174" s="344" t="s">
        <v>925</v>
      </c>
      <c r="E174" s="323">
        <f t="shared" si="2"/>
        <v>0</v>
      </c>
      <c r="F174" s="323">
        <f t="shared" si="3"/>
        <v>900.76</v>
      </c>
    </row>
    <row r="175" spans="1:6">
      <c r="A175" s="317" t="s">
        <v>864</v>
      </c>
      <c r="B175" s="317" t="s">
        <v>862</v>
      </c>
      <c r="C175" s="333">
        <v>900.76</v>
      </c>
      <c r="D175" s="344" t="s">
        <v>925</v>
      </c>
      <c r="E175" s="323">
        <f t="shared" si="2"/>
        <v>0</v>
      </c>
      <c r="F175" s="323">
        <f t="shared" si="3"/>
        <v>900.76</v>
      </c>
    </row>
    <row r="176" spans="1:6">
      <c r="A176" s="317" t="s">
        <v>865</v>
      </c>
      <c r="B176" s="317" t="s">
        <v>866</v>
      </c>
      <c r="C176" s="333">
        <v>900.76</v>
      </c>
      <c r="D176" s="344" t="s">
        <v>925</v>
      </c>
      <c r="E176" s="323">
        <f t="shared" si="2"/>
        <v>0</v>
      </c>
      <c r="F176" s="323">
        <f t="shared" si="3"/>
        <v>900.76</v>
      </c>
    </row>
    <row r="177" spans="1:6">
      <c r="A177" s="317" t="s">
        <v>867</v>
      </c>
      <c r="B177" s="317" t="s">
        <v>866</v>
      </c>
      <c r="C177" s="333">
        <v>900.76</v>
      </c>
      <c r="D177" s="344" t="s">
        <v>925</v>
      </c>
      <c r="E177" s="323">
        <f t="shared" si="2"/>
        <v>0</v>
      </c>
      <c r="F177" s="323">
        <f t="shared" si="3"/>
        <v>900.76</v>
      </c>
    </row>
    <row r="178" spans="1:6">
      <c r="A178" s="317" t="s">
        <v>868</v>
      </c>
      <c r="B178" s="317" t="s">
        <v>866</v>
      </c>
      <c r="C178" s="333">
        <v>900.76</v>
      </c>
      <c r="D178" s="344" t="s">
        <v>925</v>
      </c>
      <c r="E178" s="323">
        <f t="shared" ref="E178:E213" si="4">IF(D178=E$48,C178,0)</f>
        <v>0</v>
      </c>
      <c r="F178" s="323">
        <f t="shared" ref="F178:F213" si="5">IF(D178=F$48,C178,0)</f>
        <v>900.76</v>
      </c>
    </row>
    <row r="179" spans="1:6">
      <c r="A179" s="317" t="s">
        <v>869</v>
      </c>
      <c r="B179" s="317" t="s">
        <v>866</v>
      </c>
      <c r="C179" s="333">
        <v>900.76</v>
      </c>
      <c r="D179" s="344" t="s">
        <v>925</v>
      </c>
      <c r="E179" s="323">
        <f t="shared" si="4"/>
        <v>0</v>
      </c>
      <c r="F179" s="323">
        <f t="shared" si="5"/>
        <v>900.76</v>
      </c>
    </row>
    <row r="180" spans="1:6">
      <c r="A180" s="317" t="s">
        <v>870</v>
      </c>
      <c r="B180" s="317" t="s">
        <v>866</v>
      </c>
      <c r="C180" s="333">
        <v>900.76</v>
      </c>
      <c r="D180" s="344" t="s">
        <v>925</v>
      </c>
      <c r="E180" s="323">
        <f t="shared" si="4"/>
        <v>0</v>
      </c>
      <c r="F180" s="323">
        <f t="shared" si="5"/>
        <v>900.76</v>
      </c>
    </row>
    <row r="181" spans="1:6">
      <c r="A181" s="317" t="s">
        <v>871</v>
      </c>
      <c r="B181" s="317" t="s">
        <v>866</v>
      </c>
      <c r="C181" s="333">
        <v>900.76</v>
      </c>
      <c r="D181" s="344" t="s">
        <v>925</v>
      </c>
      <c r="E181" s="323">
        <f t="shared" si="4"/>
        <v>0</v>
      </c>
      <c r="F181" s="323">
        <f t="shared" si="5"/>
        <v>900.76</v>
      </c>
    </row>
    <row r="182" spans="1:6">
      <c r="A182" s="317" t="s">
        <v>872</v>
      </c>
      <c r="B182" s="317" t="s">
        <v>866</v>
      </c>
      <c r="C182" s="333">
        <v>900.76</v>
      </c>
      <c r="D182" s="344" t="s">
        <v>925</v>
      </c>
      <c r="E182" s="323">
        <f t="shared" si="4"/>
        <v>0</v>
      </c>
      <c r="F182" s="323">
        <f t="shared" si="5"/>
        <v>900.76</v>
      </c>
    </row>
    <row r="183" spans="1:6">
      <c r="A183" s="317" t="s">
        <v>873</v>
      </c>
      <c r="B183" s="317" t="s">
        <v>866</v>
      </c>
      <c r="C183" s="333">
        <v>900.76</v>
      </c>
      <c r="D183" s="344" t="s">
        <v>925</v>
      </c>
      <c r="E183" s="323">
        <f t="shared" si="4"/>
        <v>0</v>
      </c>
      <c r="F183" s="323">
        <f t="shared" si="5"/>
        <v>900.76</v>
      </c>
    </row>
    <row r="184" spans="1:6">
      <c r="A184" s="317" t="s">
        <v>874</v>
      </c>
      <c r="B184" s="317" t="s">
        <v>866</v>
      </c>
      <c r="C184" s="333">
        <v>900.76</v>
      </c>
      <c r="D184" s="344" t="s">
        <v>925</v>
      </c>
      <c r="E184" s="323">
        <f t="shared" si="4"/>
        <v>0</v>
      </c>
      <c r="F184" s="323">
        <f t="shared" si="5"/>
        <v>900.76</v>
      </c>
    </row>
    <row r="185" spans="1:6">
      <c r="A185" s="317" t="s">
        <v>875</v>
      </c>
      <c r="B185" s="317" t="s">
        <v>866</v>
      </c>
      <c r="C185" s="333">
        <v>900.76</v>
      </c>
      <c r="D185" s="344" t="s">
        <v>925</v>
      </c>
      <c r="E185" s="323">
        <f t="shared" si="4"/>
        <v>0</v>
      </c>
      <c r="F185" s="323">
        <f t="shared" si="5"/>
        <v>900.76</v>
      </c>
    </row>
    <row r="186" spans="1:6">
      <c r="A186" s="317" t="s">
        <v>876</v>
      </c>
      <c r="B186" s="317" t="s">
        <v>866</v>
      </c>
      <c r="C186" s="333">
        <v>900.76</v>
      </c>
      <c r="D186" s="344" t="s">
        <v>925</v>
      </c>
      <c r="E186" s="323">
        <f t="shared" si="4"/>
        <v>0</v>
      </c>
      <c r="F186" s="323">
        <f t="shared" si="5"/>
        <v>900.76</v>
      </c>
    </row>
    <row r="187" spans="1:6">
      <c r="A187" s="317" t="s">
        <v>877</v>
      </c>
      <c r="B187" s="317" t="s">
        <v>866</v>
      </c>
      <c r="C187" s="333">
        <v>900.76</v>
      </c>
      <c r="D187" s="344" t="s">
        <v>925</v>
      </c>
      <c r="E187" s="323">
        <f t="shared" si="4"/>
        <v>0</v>
      </c>
      <c r="F187" s="323">
        <f t="shared" si="5"/>
        <v>900.76</v>
      </c>
    </row>
    <row r="188" spans="1:6">
      <c r="A188" s="317" t="s">
        <v>878</v>
      </c>
      <c r="B188" s="317" t="s">
        <v>866</v>
      </c>
      <c r="C188" s="333">
        <v>900.76</v>
      </c>
      <c r="D188" s="344" t="s">
        <v>925</v>
      </c>
      <c r="E188" s="323">
        <f t="shared" si="4"/>
        <v>0</v>
      </c>
      <c r="F188" s="323">
        <f t="shared" si="5"/>
        <v>900.76</v>
      </c>
    </row>
    <row r="189" spans="1:6">
      <c r="A189" s="317" t="s">
        <v>879</v>
      </c>
      <c r="B189" s="317" t="s">
        <v>866</v>
      </c>
      <c r="C189" s="333">
        <v>900.76</v>
      </c>
      <c r="D189" s="344" t="s">
        <v>925</v>
      </c>
      <c r="E189" s="323">
        <f t="shared" si="4"/>
        <v>0</v>
      </c>
      <c r="F189" s="323">
        <f t="shared" si="5"/>
        <v>900.76</v>
      </c>
    </row>
    <row r="190" spans="1:6">
      <c r="A190" s="317" t="s">
        <v>880</v>
      </c>
      <c r="B190" s="317" t="s">
        <v>866</v>
      </c>
      <c r="C190" s="333">
        <v>900.76</v>
      </c>
      <c r="D190" s="344" t="s">
        <v>925</v>
      </c>
      <c r="E190" s="323">
        <f t="shared" si="4"/>
        <v>0</v>
      </c>
      <c r="F190" s="323">
        <f t="shared" si="5"/>
        <v>900.76</v>
      </c>
    </row>
    <row r="191" spans="1:6">
      <c r="A191" s="317" t="s">
        <v>881</v>
      </c>
      <c r="B191" s="317" t="s">
        <v>866</v>
      </c>
      <c r="C191" s="333">
        <v>900.76</v>
      </c>
      <c r="D191" s="344" t="s">
        <v>925</v>
      </c>
      <c r="E191" s="323">
        <f t="shared" si="4"/>
        <v>0</v>
      </c>
      <c r="F191" s="323">
        <f t="shared" si="5"/>
        <v>900.76</v>
      </c>
    </row>
    <row r="192" spans="1:6">
      <c r="A192" s="317" t="s">
        <v>882</v>
      </c>
      <c r="B192" s="317" t="s">
        <v>866</v>
      </c>
      <c r="C192" s="333">
        <v>900.76</v>
      </c>
      <c r="D192" s="344" t="s">
        <v>925</v>
      </c>
      <c r="E192" s="323">
        <f t="shared" si="4"/>
        <v>0</v>
      </c>
      <c r="F192" s="323">
        <f t="shared" si="5"/>
        <v>900.76</v>
      </c>
    </row>
    <row r="193" spans="1:6">
      <c r="A193" s="317" t="s">
        <v>883</v>
      </c>
      <c r="B193" s="317" t="s">
        <v>866</v>
      </c>
      <c r="C193" s="333">
        <v>900.76</v>
      </c>
      <c r="D193" s="344" t="s">
        <v>925</v>
      </c>
      <c r="E193" s="323">
        <f t="shared" si="4"/>
        <v>0</v>
      </c>
      <c r="F193" s="323">
        <f t="shared" si="5"/>
        <v>900.76</v>
      </c>
    </row>
    <row r="194" spans="1:6">
      <c r="A194" s="317" t="s">
        <v>884</v>
      </c>
      <c r="B194" s="317" t="s">
        <v>866</v>
      </c>
      <c r="C194" s="333">
        <v>900.76</v>
      </c>
      <c r="D194" s="344" t="s">
        <v>925</v>
      </c>
      <c r="E194" s="323">
        <f t="shared" si="4"/>
        <v>0</v>
      </c>
      <c r="F194" s="323">
        <f t="shared" si="5"/>
        <v>900.76</v>
      </c>
    </row>
    <row r="195" spans="1:6">
      <c r="A195" s="317" t="s">
        <v>885</v>
      </c>
      <c r="B195" s="317" t="s">
        <v>866</v>
      </c>
      <c r="C195" s="333">
        <v>900.76</v>
      </c>
      <c r="D195" s="344" t="s">
        <v>925</v>
      </c>
      <c r="E195" s="323">
        <f t="shared" si="4"/>
        <v>0</v>
      </c>
      <c r="F195" s="323">
        <f t="shared" si="5"/>
        <v>900.76</v>
      </c>
    </row>
    <row r="196" spans="1:6">
      <c r="A196" s="317" t="s">
        <v>886</v>
      </c>
      <c r="B196" s="317" t="s">
        <v>866</v>
      </c>
      <c r="C196" s="333">
        <v>900.76</v>
      </c>
      <c r="D196" s="344" t="s">
        <v>925</v>
      </c>
      <c r="E196" s="323">
        <f t="shared" si="4"/>
        <v>0</v>
      </c>
      <c r="F196" s="323">
        <f t="shared" si="5"/>
        <v>900.76</v>
      </c>
    </row>
    <row r="197" spans="1:6">
      <c r="A197" s="317" t="s">
        <v>887</v>
      </c>
      <c r="B197" s="317" t="s">
        <v>866</v>
      </c>
      <c r="C197" s="333">
        <v>900.76</v>
      </c>
      <c r="D197" s="344" t="s">
        <v>925</v>
      </c>
      <c r="E197" s="323">
        <f t="shared" si="4"/>
        <v>0</v>
      </c>
      <c r="F197" s="323">
        <f t="shared" si="5"/>
        <v>900.76</v>
      </c>
    </row>
    <row r="198" spans="1:6">
      <c r="A198" s="317" t="s">
        <v>888</v>
      </c>
      <c r="B198" s="317" t="s">
        <v>866</v>
      </c>
      <c r="C198" s="333">
        <v>900.76</v>
      </c>
      <c r="D198" s="344" t="s">
        <v>925</v>
      </c>
      <c r="E198" s="323">
        <f t="shared" si="4"/>
        <v>0</v>
      </c>
      <c r="F198" s="323">
        <f t="shared" si="5"/>
        <v>900.76</v>
      </c>
    </row>
    <row r="199" spans="1:6">
      <c r="A199" s="317" t="s">
        <v>889</v>
      </c>
      <c r="B199" s="317" t="s">
        <v>866</v>
      </c>
      <c r="C199" s="333">
        <v>900.76</v>
      </c>
      <c r="D199" s="344" t="s">
        <v>925</v>
      </c>
      <c r="E199" s="323">
        <f t="shared" si="4"/>
        <v>0</v>
      </c>
      <c r="F199" s="323">
        <f t="shared" si="5"/>
        <v>900.76</v>
      </c>
    </row>
    <row r="200" spans="1:6">
      <c r="A200" s="317" t="s">
        <v>890</v>
      </c>
      <c r="B200" s="317" t="s">
        <v>866</v>
      </c>
      <c r="C200" s="333">
        <v>900.76</v>
      </c>
      <c r="D200" s="344" t="s">
        <v>925</v>
      </c>
      <c r="E200" s="323">
        <f t="shared" si="4"/>
        <v>0</v>
      </c>
      <c r="F200" s="323">
        <f t="shared" si="5"/>
        <v>900.76</v>
      </c>
    </row>
    <row r="201" spans="1:6">
      <c r="A201" s="317" t="s">
        <v>891</v>
      </c>
      <c r="B201" s="317" t="s">
        <v>892</v>
      </c>
      <c r="C201" s="334">
        <v>511306.66</v>
      </c>
      <c r="D201" s="344" t="s">
        <v>924</v>
      </c>
      <c r="E201" s="323">
        <f t="shared" si="4"/>
        <v>511306.66</v>
      </c>
      <c r="F201" s="323">
        <f t="shared" si="5"/>
        <v>0</v>
      </c>
    </row>
    <row r="202" spans="1:6">
      <c r="A202" s="319" t="s">
        <v>893</v>
      </c>
      <c r="B202" s="319" t="s">
        <v>894</v>
      </c>
      <c r="C202" s="335">
        <v>1958016</v>
      </c>
      <c r="D202" s="344" t="s">
        <v>924</v>
      </c>
      <c r="E202" s="323">
        <f t="shared" si="4"/>
        <v>1958016</v>
      </c>
      <c r="F202" s="323">
        <f t="shared" si="5"/>
        <v>0</v>
      </c>
    </row>
    <row r="203" spans="1:6">
      <c r="A203" s="319" t="s">
        <v>895</v>
      </c>
      <c r="B203" s="319" t="s">
        <v>896</v>
      </c>
      <c r="C203" s="335">
        <v>161474</v>
      </c>
      <c r="D203" s="344" t="s">
        <v>924</v>
      </c>
      <c r="E203" s="323">
        <f t="shared" si="4"/>
        <v>161474</v>
      </c>
      <c r="F203" s="323">
        <f t="shared" si="5"/>
        <v>0</v>
      </c>
    </row>
    <row r="204" spans="1:6">
      <c r="A204" s="320" t="s">
        <v>897</v>
      </c>
      <c r="B204" s="319" t="s">
        <v>652</v>
      </c>
      <c r="C204" s="336">
        <v>96928.18</v>
      </c>
      <c r="D204" s="344" t="s">
        <v>924</v>
      </c>
      <c r="E204" s="323">
        <f t="shared" si="4"/>
        <v>96928.18</v>
      </c>
      <c r="F204" s="323">
        <f t="shared" si="5"/>
        <v>0</v>
      </c>
    </row>
    <row r="205" spans="1:6">
      <c r="A205" s="320" t="s">
        <v>898</v>
      </c>
      <c r="B205" s="319" t="s">
        <v>653</v>
      </c>
      <c r="C205" s="335">
        <v>184367.46</v>
      </c>
      <c r="D205" s="344" t="s">
        <v>924</v>
      </c>
      <c r="E205" s="323">
        <f t="shared" si="4"/>
        <v>184367.46</v>
      </c>
      <c r="F205" s="323">
        <f t="shared" si="5"/>
        <v>0</v>
      </c>
    </row>
    <row r="206" spans="1:6">
      <c r="A206" s="320" t="s">
        <v>899</v>
      </c>
      <c r="B206" s="319" t="s">
        <v>900</v>
      </c>
      <c r="C206" s="335">
        <v>278814.17</v>
      </c>
      <c r="D206" s="344" t="s">
        <v>924</v>
      </c>
      <c r="E206" s="323">
        <f t="shared" si="4"/>
        <v>278814.17</v>
      </c>
      <c r="F206" s="323">
        <f t="shared" si="5"/>
        <v>0</v>
      </c>
    </row>
    <row r="207" spans="1:6" s="322" customFormat="1">
      <c r="A207" s="320" t="s">
        <v>901</v>
      </c>
      <c r="B207" s="323" t="s">
        <v>668</v>
      </c>
      <c r="C207" s="335">
        <f>G235</f>
        <v>665947.88</v>
      </c>
      <c r="D207" s="344" t="s">
        <v>924</v>
      </c>
      <c r="E207" s="323">
        <f t="shared" ref="E207:E211" si="6">IF(D207=E$48,C207,0)</f>
        <v>665947.88</v>
      </c>
      <c r="F207" s="323">
        <f t="shared" ref="F207:F211" si="7">IF(D207=F$48,C207,0)</f>
        <v>0</v>
      </c>
    </row>
    <row r="208" spans="1:6" s="322" customFormat="1">
      <c r="A208" s="320" t="s">
        <v>903</v>
      </c>
      <c r="B208" s="323" t="s">
        <v>964</v>
      </c>
      <c r="C208" s="335">
        <f t="shared" ref="C208:C209" si="8">G236</f>
        <v>688806.37</v>
      </c>
      <c r="D208" s="344" t="s">
        <v>924</v>
      </c>
      <c r="E208" s="323">
        <f t="shared" si="6"/>
        <v>688806.37</v>
      </c>
      <c r="F208" s="323">
        <f t="shared" si="7"/>
        <v>0</v>
      </c>
    </row>
    <row r="209" spans="1:6" s="322" customFormat="1">
      <c r="A209" s="320" t="s">
        <v>970</v>
      </c>
      <c r="B209" s="323" t="s">
        <v>965</v>
      </c>
      <c r="C209" s="335">
        <f t="shared" si="8"/>
        <v>1661879.76</v>
      </c>
      <c r="D209" s="344" t="s">
        <v>924</v>
      </c>
      <c r="E209" s="323">
        <f t="shared" si="6"/>
        <v>1661879.76</v>
      </c>
      <c r="F209" s="323">
        <f t="shared" si="7"/>
        <v>0</v>
      </c>
    </row>
    <row r="210" spans="1:6" s="322" customFormat="1">
      <c r="A210" s="320" t="s">
        <v>971</v>
      </c>
      <c r="B210" s="323" t="s">
        <v>975</v>
      </c>
      <c r="C210" s="335">
        <v>300000</v>
      </c>
      <c r="D210" s="344" t="s">
        <v>924</v>
      </c>
      <c r="E210" s="323">
        <f t="shared" si="6"/>
        <v>300000</v>
      </c>
      <c r="F210" s="323">
        <f t="shared" si="7"/>
        <v>0</v>
      </c>
    </row>
    <row r="211" spans="1:6" s="322" customFormat="1">
      <c r="A211" s="320" t="s">
        <v>972</v>
      </c>
      <c r="B211" s="323" t="s">
        <v>976</v>
      </c>
      <c r="C211" s="335">
        <v>300000</v>
      </c>
      <c r="D211" s="344" t="s">
        <v>924</v>
      </c>
      <c r="E211" s="323">
        <f t="shared" si="6"/>
        <v>300000</v>
      </c>
      <c r="F211" s="323">
        <f t="shared" si="7"/>
        <v>0</v>
      </c>
    </row>
    <row r="212" spans="1:6" ht="45">
      <c r="A212" s="320" t="s">
        <v>973</v>
      </c>
      <c r="B212" s="321" t="s">
        <v>902</v>
      </c>
      <c r="C212" s="337">
        <v>4698158</v>
      </c>
      <c r="D212" s="344" t="s">
        <v>924</v>
      </c>
      <c r="E212" s="323">
        <f t="shared" si="4"/>
        <v>4698158</v>
      </c>
      <c r="F212" s="323">
        <f t="shared" si="5"/>
        <v>0</v>
      </c>
    </row>
    <row r="213" spans="1:6">
      <c r="A213" s="320" t="s">
        <v>974</v>
      </c>
      <c r="B213" s="321" t="s">
        <v>904</v>
      </c>
      <c r="C213" s="337">
        <v>95000</v>
      </c>
      <c r="D213" s="344" t="s">
        <v>925</v>
      </c>
      <c r="E213" s="323">
        <f t="shared" si="4"/>
        <v>0</v>
      </c>
      <c r="F213" s="323">
        <f t="shared" si="5"/>
        <v>95000</v>
      </c>
    </row>
    <row r="214" spans="1:6">
      <c r="A214" s="316"/>
      <c r="B214" s="338" t="s">
        <v>46</v>
      </c>
      <c r="C214" s="339">
        <f>SUM(C49:C213)</f>
        <v>19055979.669999991</v>
      </c>
      <c r="D214" s="344"/>
      <c r="E214" s="323"/>
      <c r="F214" s="323"/>
    </row>
    <row r="215" spans="1:6" s="322" customFormat="1">
      <c r="B215" s="324"/>
      <c r="C215" s="342" t="s">
        <v>926</v>
      </c>
      <c r="D215" s="343"/>
      <c r="E215" s="339">
        <f>SUM(E49:E213)</f>
        <v>16692200.52</v>
      </c>
      <c r="F215" s="323"/>
    </row>
    <row r="216" spans="1:6" s="322" customFormat="1">
      <c r="B216" s="324"/>
      <c r="C216" s="342" t="s">
        <v>927</v>
      </c>
      <c r="D216" s="343"/>
      <c r="E216" s="323"/>
      <c r="F216" s="339">
        <f>SUM(F49:F213)</f>
        <v>2363779.1499999943</v>
      </c>
    </row>
    <row r="218" spans="1:6" ht="45">
      <c r="A218" s="325" t="s">
        <v>912</v>
      </c>
      <c r="B218" s="606" t="s">
        <v>913</v>
      </c>
      <c r="C218" s="607"/>
      <c r="D218" s="327" t="s">
        <v>914</v>
      </c>
      <c r="E218" s="326" t="s">
        <v>915</v>
      </c>
      <c r="F218" s="326" t="s">
        <v>916</v>
      </c>
    </row>
    <row r="219" spans="1:6" ht="150">
      <c r="A219" s="328" t="s">
        <v>917</v>
      </c>
      <c r="B219" s="608" t="s">
        <v>918</v>
      </c>
      <c r="C219" s="608"/>
      <c r="D219" s="329" t="s">
        <v>919</v>
      </c>
      <c r="E219" s="329" t="s">
        <v>920</v>
      </c>
      <c r="F219" s="329" t="s">
        <v>921</v>
      </c>
    </row>
    <row r="233" spans="1:7" s="454" customFormat="1" ht="23.25">
      <c r="A233" s="603" t="s">
        <v>958</v>
      </c>
      <c r="B233" s="603"/>
      <c r="C233" s="603"/>
      <c r="D233" s="603"/>
      <c r="E233" s="603"/>
      <c r="F233" s="603"/>
      <c r="G233" s="605" t="s">
        <v>46</v>
      </c>
    </row>
    <row r="234" spans="1:7" s="454" customFormat="1">
      <c r="A234" s="384"/>
      <c r="B234" s="384" t="s">
        <v>959</v>
      </c>
      <c r="C234" s="384" t="s">
        <v>960</v>
      </c>
      <c r="D234" s="384" t="s">
        <v>961</v>
      </c>
      <c r="E234" s="384" t="s">
        <v>962</v>
      </c>
      <c r="F234" s="384" t="s">
        <v>963</v>
      </c>
      <c r="G234" s="605"/>
    </row>
    <row r="235" spans="1:7" s="454" customFormat="1">
      <c r="A235" s="384" t="s">
        <v>668</v>
      </c>
      <c r="B235" s="453">
        <v>351620</v>
      </c>
      <c r="C235" s="453">
        <v>248399.88</v>
      </c>
      <c r="D235" s="453">
        <v>65928</v>
      </c>
      <c r="E235" s="384"/>
      <c r="F235" s="384"/>
      <c r="G235" s="451">
        <f>SUM(B235:F235)</f>
        <v>665947.88</v>
      </c>
    </row>
    <row r="236" spans="1:7" s="454" customFormat="1">
      <c r="A236" s="384" t="s">
        <v>964</v>
      </c>
      <c r="B236" s="453">
        <v>161086.95000000001</v>
      </c>
      <c r="C236" s="453">
        <v>347342.38</v>
      </c>
      <c r="D236" s="453">
        <v>180377.04</v>
      </c>
      <c r="E236" s="384"/>
      <c r="F236" s="384"/>
      <c r="G236" s="451">
        <f t="shared" ref="G236:G238" si="9">SUM(B236:F236)</f>
        <v>688806.37</v>
      </c>
    </row>
    <row r="237" spans="1:7" s="454" customFormat="1">
      <c r="A237" s="384" t="s">
        <v>965</v>
      </c>
      <c r="B237" s="453">
        <v>903449.76</v>
      </c>
      <c r="C237" s="453">
        <v>389430</v>
      </c>
      <c r="D237" s="453">
        <v>61500</v>
      </c>
      <c r="E237" s="453">
        <v>110700</v>
      </c>
      <c r="F237" s="453">
        <v>196800</v>
      </c>
      <c r="G237" s="451">
        <f t="shared" si="9"/>
        <v>1661879.76</v>
      </c>
    </row>
    <row r="238" spans="1:7" s="454" customFormat="1">
      <c r="A238" s="384" t="s">
        <v>966</v>
      </c>
      <c r="B238" s="453">
        <v>1416156.71</v>
      </c>
      <c r="C238" s="453">
        <v>985172.26</v>
      </c>
      <c r="D238" s="453">
        <v>307805.04000000004</v>
      </c>
      <c r="E238" s="453">
        <v>110700</v>
      </c>
      <c r="F238" s="453">
        <v>196800</v>
      </c>
      <c r="G238" s="451">
        <f t="shared" si="9"/>
        <v>3016634.01</v>
      </c>
    </row>
    <row r="239" spans="1:7" s="454" customFormat="1">
      <c r="A239" s="385"/>
      <c r="B239" s="452"/>
      <c r="C239" s="452"/>
      <c r="D239" s="452"/>
      <c r="E239" s="452"/>
      <c r="F239" s="452"/>
    </row>
    <row r="240" spans="1:7" s="454" customFormat="1" ht="18.75">
      <c r="A240" s="604" t="s">
        <v>967</v>
      </c>
      <c r="B240" s="604"/>
      <c r="C240" s="386"/>
      <c r="D240" s="452"/>
      <c r="E240" s="452"/>
      <c r="F240" s="452"/>
    </row>
    <row r="241" spans="1:6" s="454" customFormat="1">
      <c r="A241" s="384" t="s">
        <v>968</v>
      </c>
      <c r="B241" s="453">
        <v>300000</v>
      </c>
      <c r="C241" s="452"/>
      <c r="D241" s="452"/>
      <c r="E241" s="452"/>
      <c r="F241" s="452"/>
    </row>
    <row r="242" spans="1:6" s="454" customFormat="1">
      <c r="A242" s="384" t="s">
        <v>969</v>
      </c>
      <c r="B242" s="453">
        <v>300000</v>
      </c>
      <c r="C242" s="452"/>
      <c r="D242" s="452"/>
      <c r="E242" s="452"/>
      <c r="F242" s="452"/>
    </row>
    <row r="243" spans="1:6" s="454" customFormat="1">
      <c r="A243" s="385"/>
      <c r="B243" s="452"/>
      <c r="C243" s="452"/>
      <c r="D243" s="452"/>
      <c r="E243" s="452"/>
      <c r="F243" s="452"/>
    </row>
  </sheetData>
  <mergeCells count="10">
    <mergeCell ref="B6:C6"/>
    <mergeCell ref="B8:C8"/>
    <mergeCell ref="B9:C9"/>
    <mergeCell ref="B5:C5"/>
    <mergeCell ref="B7:C7"/>
    <mergeCell ref="A233:F233"/>
    <mergeCell ref="A240:B240"/>
    <mergeCell ref="G233:G234"/>
    <mergeCell ref="B218:C218"/>
    <mergeCell ref="B219:C2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30"/>
  <sheetViews>
    <sheetView workbookViewId="0">
      <selection activeCell="A3" sqref="A3:A11"/>
    </sheetView>
  </sheetViews>
  <sheetFormatPr defaultRowHeight="14.25" outlineLevelRow="1"/>
  <cols>
    <col min="1" max="1" width="4.85546875" style="10" customWidth="1"/>
    <col min="2" max="2" width="34.5703125" style="10" customWidth="1"/>
    <col min="3" max="3" width="14" style="10" bestFit="1" customWidth="1"/>
    <col min="4" max="4" width="13.85546875" style="10" bestFit="1" customWidth="1"/>
    <col min="5" max="5" width="14.85546875" style="10" customWidth="1"/>
    <col min="6" max="6" width="13.5703125" style="10" customWidth="1"/>
    <col min="7" max="7" width="10.28515625" style="10" bestFit="1" customWidth="1"/>
    <col min="8" max="8" width="12.7109375" style="11" customWidth="1"/>
    <col min="9" max="9" width="15.7109375" style="10" customWidth="1"/>
    <col min="10" max="10" width="15.42578125" style="10" customWidth="1"/>
    <col min="11" max="16384" width="9.140625" style="10"/>
  </cols>
  <sheetData>
    <row r="1" spans="1:9" ht="15">
      <c r="A1" s="81" t="s">
        <v>910</v>
      </c>
    </row>
    <row r="2" spans="1:9" outlineLevel="1">
      <c r="B2" s="44" t="s">
        <v>343</v>
      </c>
      <c r="C2" s="45" t="s">
        <v>42</v>
      </c>
      <c r="H2" s="10"/>
    </row>
    <row r="3" spans="1:9" outlineLevel="1">
      <c r="B3" s="44" t="s">
        <v>339</v>
      </c>
      <c r="C3" s="45">
        <f>E14</f>
        <v>4212958.96</v>
      </c>
      <c r="H3" s="10"/>
    </row>
    <row r="4" spans="1:9" outlineLevel="1">
      <c r="B4" s="44" t="s">
        <v>39</v>
      </c>
      <c r="C4" s="45">
        <f>E15</f>
        <v>596557.59</v>
      </c>
      <c r="H4" s="10"/>
    </row>
    <row r="5" spans="1:9" outlineLevel="1">
      <c r="B5" s="46" t="s">
        <v>107</v>
      </c>
      <c r="C5" s="45">
        <f>E16</f>
        <v>200000</v>
      </c>
      <c r="H5" s="10"/>
    </row>
    <row r="6" spans="1:9" outlineLevel="1">
      <c r="B6" s="609" t="s">
        <v>638</v>
      </c>
      <c r="C6" s="610"/>
      <c r="H6" s="10"/>
    </row>
    <row r="7" spans="1:9" outlineLevel="1">
      <c r="B7" s="104" t="s">
        <v>40</v>
      </c>
      <c r="C7" s="45">
        <f>E18</f>
        <v>80000</v>
      </c>
      <c r="H7" s="10"/>
    </row>
    <row r="8" spans="1:9" ht="15" customHeight="1" outlineLevel="1">
      <c r="B8" s="609" t="s">
        <v>379</v>
      </c>
      <c r="C8" s="610"/>
      <c r="H8" s="10"/>
    </row>
    <row r="9" spans="1:9" outlineLevel="1">
      <c r="B9" s="609" t="s">
        <v>637</v>
      </c>
      <c r="C9" s="610"/>
      <c r="H9" s="10"/>
    </row>
    <row r="10" spans="1:9" ht="15" outlineLevel="1">
      <c r="B10" s="47"/>
      <c r="C10" s="45">
        <f>E21</f>
        <v>0</v>
      </c>
      <c r="G10" s="11"/>
      <c r="H10" s="10"/>
    </row>
    <row r="11" spans="1:9" outlineLevel="1">
      <c r="B11" s="104" t="s">
        <v>106</v>
      </c>
      <c r="C11" s="45">
        <f>E22</f>
        <v>17894.13</v>
      </c>
      <c r="G11" s="11"/>
      <c r="H11" s="10"/>
    </row>
    <row r="13" spans="1:9" ht="15">
      <c r="A13" s="73"/>
      <c r="B13" s="615" t="s">
        <v>2</v>
      </c>
      <c r="C13" s="616"/>
      <c r="D13" s="617"/>
      <c r="E13" s="306" t="s">
        <v>42</v>
      </c>
      <c r="F13" s="74"/>
      <c r="G13" s="74"/>
      <c r="H13" s="77"/>
      <c r="I13" s="74"/>
    </row>
    <row r="14" spans="1:9" ht="15">
      <c r="A14" s="73"/>
      <c r="B14" s="613" t="s">
        <v>339</v>
      </c>
      <c r="C14" s="613"/>
      <c r="D14" s="613"/>
      <c r="E14" s="307">
        <v>4212958.96</v>
      </c>
      <c r="F14" s="614"/>
      <c r="G14" s="614"/>
      <c r="H14" s="614"/>
      <c r="I14" s="304"/>
    </row>
    <row r="15" spans="1:9" ht="15">
      <c r="A15" s="73"/>
      <c r="B15" s="613" t="s">
        <v>39</v>
      </c>
      <c r="C15" s="613"/>
      <c r="D15" s="613"/>
      <c r="E15" s="308">
        <v>596557.59</v>
      </c>
      <c r="F15" s="614"/>
      <c r="G15" s="614"/>
      <c r="H15" s="614"/>
      <c r="I15" s="305"/>
    </row>
    <row r="16" spans="1:9" ht="15">
      <c r="A16" s="73"/>
      <c r="B16" s="613" t="s">
        <v>107</v>
      </c>
      <c r="C16" s="613"/>
      <c r="D16" s="613"/>
      <c r="E16" s="308">
        <v>200000</v>
      </c>
      <c r="F16" s="614"/>
      <c r="G16" s="614"/>
      <c r="H16" s="614"/>
      <c r="I16" s="305"/>
    </row>
    <row r="17" spans="1:15" ht="15">
      <c r="A17" s="73"/>
      <c r="B17" s="613" t="s">
        <v>108</v>
      </c>
      <c r="C17" s="613"/>
      <c r="D17" s="613"/>
      <c r="E17" s="308">
        <v>4200</v>
      </c>
      <c r="F17" s="614"/>
      <c r="G17" s="614"/>
      <c r="H17" s="614"/>
      <c r="I17" s="305"/>
    </row>
    <row r="18" spans="1:15" ht="15">
      <c r="A18" s="73"/>
      <c r="B18" s="613" t="s">
        <v>105</v>
      </c>
      <c r="C18" s="613"/>
      <c r="D18" s="613"/>
      <c r="E18" s="307">
        <v>80000</v>
      </c>
      <c r="F18" s="614"/>
      <c r="G18" s="614"/>
      <c r="H18" s="614"/>
      <c r="I18" s="304"/>
    </row>
    <row r="19" spans="1:15" ht="14.25" hidden="1" customHeight="1">
      <c r="A19" s="74"/>
      <c r="B19" s="613"/>
      <c r="C19" s="613"/>
      <c r="D19" s="613"/>
      <c r="E19" s="309"/>
      <c r="F19" s="614"/>
      <c r="G19" s="614"/>
      <c r="H19" s="614"/>
      <c r="I19" s="304"/>
    </row>
    <row r="20" spans="1:15" ht="15">
      <c r="A20" s="74"/>
      <c r="B20" s="613" t="s">
        <v>109</v>
      </c>
      <c r="C20" s="613"/>
      <c r="D20" s="613"/>
      <c r="E20" s="310">
        <v>25000</v>
      </c>
      <c r="F20" s="614"/>
      <c r="G20" s="614"/>
      <c r="H20" s="614"/>
      <c r="I20" s="304"/>
    </row>
    <row r="21" spans="1:15" ht="14.25" hidden="1" customHeight="1">
      <c r="A21" s="74"/>
      <c r="B21" s="80"/>
      <c r="C21" s="80"/>
      <c r="D21" s="79"/>
      <c r="E21" s="309"/>
      <c r="F21" s="74"/>
      <c r="G21" s="74"/>
      <c r="H21" s="77"/>
      <c r="I21" s="74"/>
    </row>
    <row r="22" spans="1:15" ht="15">
      <c r="A22" s="74"/>
      <c r="B22" s="613" t="s">
        <v>106</v>
      </c>
      <c r="C22" s="613"/>
      <c r="D22" s="613"/>
      <c r="E22" s="307">
        <v>17894.13</v>
      </c>
      <c r="F22" s="74"/>
      <c r="G22" s="74"/>
      <c r="H22" s="77"/>
      <c r="I22" s="74"/>
    </row>
    <row r="23" spans="1:15" s="74" customFormat="1">
      <c r="B23" s="75"/>
      <c r="C23" s="76"/>
      <c r="H23" s="77"/>
    </row>
    <row r="24" spans="1:15" s="74" customFormat="1">
      <c r="B24" s="75"/>
      <c r="C24" s="76"/>
      <c r="H24" s="77"/>
    </row>
    <row r="25" spans="1:15" ht="48">
      <c r="A25" s="30" t="s">
        <v>101</v>
      </c>
      <c r="B25" s="30" t="s">
        <v>100</v>
      </c>
      <c r="C25" s="30" t="s">
        <v>99</v>
      </c>
      <c r="D25" s="30" t="s">
        <v>98</v>
      </c>
      <c r="E25" s="30" t="s">
        <v>97</v>
      </c>
      <c r="F25" s="30" t="s">
        <v>96</v>
      </c>
      <c r="G25" s="32" t="s">
        <v>95</v>
      </c>
      <c r="H25" s="31" t="s">
        <v>94</v>
      </c>
      <c r="I25" s="30" t="s">
        <v>93</v>
      </c>
      <c r="J25" s="30" t="s">
        <v>92</v>
      </c>
      <c r="K25" s="30" t="s">
        <v>91</v>
      </c>
      <c r="L25" s="30" t="s">
        <v>90</v>
      </c>
      <c r="M25" s="30" t="s">
        <v>89</v>
      </c>
      <c r="N25" s="30" t="s">
        <v>88</v>
      </c>
      <c r="O25" s="30" t="s">
        <v>87</v>
      </c>
    </row>
    <row r="26" spans="1:15" ht="120">
      <c r="A26" s="78" t="s">
        <v>86</v>
      </c>
      <c r="B26" s="22" t="s">
        <v>74</v>
      </c>
      <c r="C26" s="22" t="s">
        <v>68</v>
      </c>
      <c r="D26" s="21" t="s">
        <v>67</v>
      </c>
      <c r="E26" s="21">
        <v>410306517</v>
      </c>
      <c r="F26" s="18" t="s">
        <v>85</v>
      </c>
      <c r="G26" s="24">
        <v>1271.6099999999999</v>
      </c>
      <c r="H26" s="19">
        <v>3815000</v>
      </c>
      <c r="I26" s="18" t="s">
        <v>84</v>
      </c>
      <c r="J26" s="18" t="s">
        <v>83</v>
      </c>
      <c r="K26" s="29" t="s">
        <v>82</v>
      </c>
      <c r="L26" s="28" t="s">
        <v>80</v>
      </c>
      <c r="M26" s="16">
        <v>4</v>
      </c>
      <c r="N26" s="28" t="s">
        <v>81</v>
      </c>
      <c r="O26" s="28" t="s">
        <v>80</v>
      </c>
    </row>
    <row r="27" spans="1:15" ht="30" customHeight="1">
      <c r="A27" s="23" t="s">
        <v>79</v>
      </c>
      <c r="B27" s="22" t="s">
        <v>69</v>
      </c>
      <c r="C27" s="22" t="s">
        <v>68</v>
      </c>
      <c r="D27" s="21" t="s">
        <v>67</v>
      </c>
      <c r="E27" s="21"/>
      <c r="F27" s="17" t="s">
        <v>78</v>
      </c>
      <c r="G27" s="24">
        <v>36</v>
      </c>
      <c r="H27" s="19">
        <v>32796.879999999997</v>
      </c>
      <c r="I27" s="17" t="s">
        <v>77</v>
      </c>
      <c r="J27" s="17" t="s">
        <v>76</v>
      </c>
      <c r="K27" s="16" t="s">
        <v>71</v>
      </c>
      <c r="L27" s="27"/>
      <c r="M27" s="25"/>
      <c r="N27" s="26"/>
      <c r="O27" s="26"/>
    </row>
    <row r="28" spans="1:15" ht="63" customHeight="1">
      <c r="A28" s="23" t="s">
        <v>75</v>
      </c>
      <c r="B28" s="22" t="s">
        <v>74</v>
      </c>
      <c r="C28" s="22" t="s">
        <v>68</v>
      </c>
      <c r="D28" s="21" t="s">
        <v>67</v>
      </c>
      <c r="E28" s="21"/>
      <c r="F28" s="18" t="s">
        <v>73</v>
      </c>
      <c r="G28" s="24">
        <v>1370</v>
      </c>
      <c r="H28" s="19">
        <v>125444.92</v>
      </c>
      <c r="I28" s="18" t="s">
        <v>72</v>
      </c>
      <c r="J28" s="17"/>
      <c r="K28" s="16" t="s">
        <v>71</v>
      </c>
      <c r="L28" s="13"/>
      <c r="M28" s="12"/>
      <c r="N28" s="13"/>
      <c r="O28" s="13"/>
    </row>
    <row r="29" spans="1:15" ht="48">
      <c r="A29" s="23" t="s">
        <v>70</v>
      </c>
      <c r="B29" s="22" t="s">
        <v>69</v>
      </c>
      <c r="C29" s="22" t="s">
        <v>68</v>
      </c>
      <c r="D29" s="21" t="s">
        <v>67</v>
      </c>
      <c r="E29" s="21"/>
      <c r="F29" s="17" t="s">
        <v>66</v>
      </c>
      <c r="G29" s="20" t="s">
        <v>65</v>
      </c>
      <c r="H29" s="19">
        <v>43778.18</v>
      </c>
      <c r="I29" s="18" t="s">
        <v>64</v>
      </c>
      <c r="J29" s="17"/>
      <c r="K29" s="16" t="s">
        <v>63</v>
      </c>
      <c r="L29" s="13"/>
      <c r="M29" s="12"/>
      <c r="N29" s="13"/>
      <c r="O29" s="13"/>
    </row>
    <row r="30" spans="1:15">
      <c r="A30" s="15"/>
      <c r="B30" s="14"/>
      <c r="C30" s="14"/>
      <c r="D30" s="12"/>
      <c r="E30" s="12"/>
      <c r="F30" s="13"/>
      <c r="G30" s="33" t="s">
        <v>46</v>
      </c>
      <c r="H30" s="34">
        <f>SUM(H26:H29)</f>
        <v>4017019.98</v>
      </c>
      <c r="I30" s="13"/>
      <c r="J30" s="13"/>
      <c r="K30" s="12"/>
      <c r="L30" s="13"/>
      <c r="M30" s="12"/>
      <c r="N30" s="13"/>
      <c r="O30" s="13"/>
    </row>
  </sheetData>
  <mergeCells count="19">
    <mergeCell ref="B6:C6"/>
    <mergeCell ref="B14:D14"/>
    <mergeCell ref="B15:D15"/>
    <mergeCell ref="F19:H19"/>
    <mergeCell ref="F20:H20"/>
    <mergeCell ref="B8:C8"/>
    <mergeCell ref="B13:D13"/>
    <mergeCell ref="B9:C9"/>
    <mergeCell ref="B22:D22"/>
    <mergeCell ref="B19:D19"/>
    <mergeCell ref="B20:D20"/>
    <mergeCell ref="F14:H14"/>
    <mergeCell ref="F15:H15"/>
    <mergeCell ref="F16:H16"/>
    <mergeCell ref="F17:H17"/>
    <mergeCell ref="F18:H18"/>
    <mergeCell ref="B16:D16"/>
    <mergeCell ref="B17:D17"/>
    <mergeCell ref="B18:D18"/>
  </mergeCells>
  <pageMargins left="0.70866141732283472" right="0.70866141732283472" top="0.74803149606299213" bottom="0.74803149606299213" header="0.31496062992125984" footer="0.31496062992125984"/>
  <pageSetup paperSize="9" scale="79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Z304"/>
  <sheetViews>
    <sheetView zoomScale="130" zoomScaleNormal="130" workbookViewId="0">
      <selection activeCell="C4" sqref="C4"/>
    </sheetView>
  </sheetViews>
  <sheetFormatPr defaultRowHeight="12.75"/>
  <cols>
    <col min="1" max="1" width="13.28515625" style="154" customWidth="1"/>
    <col min="2" max="2" width="55.42578125" style="154" bestFit="1" customWidth="1"/>
    <col min="3" max="3" width="20" style="155" bestFit="1" customWidth="1"/>
    <col min="4" max="4" width="13.85546875" style="154" bestFit="1" customWidth="1"/>
    <col min="5" max="5" width="8.28515625" style="154" bestFit="1" customWidth="1"/>
    <col min="6" max="6" width="47.28515625" style="154" bestFit="1" customWidth="1"/>
    <col min="7" max="7" width="13.5703125" style="154" customWidth="1"/>
    <col min="8" max="8" width="18.5703125" style="154" customWidth="1"/>
    <col min="9" max="9" width="13.85546875" style="154" bestFit="1" customWidth="1"/>
    <col min="10" max="10" width="9.140625" style="154"/>
    <col min="11" max="11" width="12.5703125" style="154" customWidth="1"/>
    <col min="12" max="256" width="9.140625" style="154"/>
    <col min="257" max="257" width="4.85546875" style="154" customWidth="1"/>
    <col min="258" max="258" width="55.42578125" style="154" bestFit="1" customWidth="1"/>
    <col min="259" max="259" width="20" style="154" bestFit="1" customWidth="1"/>
    <col min="260" max="260" width="13.85546875" style="154" bestFit="1" customWidth="1"/>
    <col min="261" max="261" width="8.28515625" style="154" bestFit="1" customWidth="1"/>
    <col min="262" max="262" width="47.28515625" style="154" bestFit="1" customWidth="1"/>
    <col min="263" max="263" width="13.5703125" style="154" customWidth="1"/>
    <col min="264" max="264" width="18.5703125" style="154" customWidth="1"/>
    <col min="265" max="265" width="13.85546875" style="154" bestFit="1" customWidth="1"/>
    <col min="266" max="266" width="9.140625" style="154"/>
    <col min="267" max="267" width="12.5703125" style="154" customWidth="1"/>
    <col min="268" max="512" width="9.140625" style="154"/>
    <col min="513" max="513" width="4.85546875" style="154" customWidth="1"/>
    <col min="514" max="514" width="55.42578125" style="154" bestFit="1" customWidth="1"/>
    <col min="515" max="515" width="20" style="154" bestFit="1" customWidth="1"/>
    <col min="516" max="516" width="13.85546875" style="154" bestFit="1" customWidth="1"/>
    <col min="517" max="517" width="8.28515625" style="154" bestFit="1" customWidth="1"/>
    <col min="518" max="518" width="47.28515625" style="154" bestFit="1" customWidth="1"/>
    <col min="519" max="519" width="13.5703125" style="154" customWidth="1"/>
    <col min="520" max="520" width="18.5703125" style="154" customWidth="1"/>
    <col min="521" max="521" width="13.85546875" style="154" bestFit="1" customWidth="1"/>
    <col min="522" max="522" width="9.140625" style="154"/>
    <col min="523" max="523" width="12.5703125" style="154" customWidth="1"/>
    <col min="524" max="768" width="9.140625" style="154"/>
    <col min="769" max="769" width="4.85546875" style="154" customWidth="1"/>
    <col min="770" max="770" width="55.42578125" style="154" bestFit="1" customWidth="1"/>
    <col min="771" max="771" width="20" style="154" bestFit="1" customWidth="1"/>
    <col min="772" max="772" width="13.85546875" style="154" bestFit="1" customWidth="1"/>
    <col min="773" max="773" width="8.28515625" style="154" bestFit="1" customWidth="1"/>
    <col min="774" max="774" width="47.28515625" style="154" bestFit="1" customWidth="1"/>
    <col min="775" max="775" width="13.5703125" style="154" customWidth="1"/>
    <col min="776" max="776" width="18.5703125" style="154" customWidth="1"/>
    <col min="777" max="777" width="13.85546875" style="154" bestFit="1" customWidth="1"/>
    <col min="778" max="778" width="9.140625" style="154"/>
    <col min="779" max="779" width="12.5703125" style="154" customWidth="1"/>
    <col min="780" max="1024" width="9.140625" style="154"/>
    <col min="1025" max="1025" width="4.85546875" style="154" customWidth="1"/>
    <col min="1026" max="1026" width="55.42578125" style="154" bestFit="1" customWidth="1"/>
    <col min="1027" max="1027" width="20" style="154" bestFit="1" customWidth="1"/>
    <col min="1028" max="1028" width="13.85546875" style="154" bestFit="1" customWidth="1"/>
    <col min="1029" max="1029" width="8.28515625" style="154" bestFit="1" customWidth="1"/>
    <col min="1030" max="1030" width="47.28515625" style="154" bestFit="1" customWidth="1"/>
    <col min="1031" max="1031" width="13.5703125" style="154" customWidth="1"/>
    <col min="1032" max="1032" width="18.5703125" style="154" customWidth="1"/>
    <col min="1033" max="1033" width="13.85546875" style="154" bestFit="1" customWidth="1"/>
    <col min="1034" max="1034" width="9.140625" style="154"/>
    <col min="1035" max="1035" width="12.5703125" style="154" customWidth="1"/>
    <col min="1036" max="1280" width="9.140625" style="154"/>
    <col min="1281" max="1281" width="4.85546875" style="154" customWidth="1"/>
    <col min="1282" max="1282" width="55.42578125" style="154" bestFit="1" customWidth="1"/>
    <col min="1283" max="1283" width="20" style="154" bestFit="1" customWidth="1"/>
    <col min="1284" max="1284" width="13.85546875" style="154" bestFit="1" customWidth="1"/>
    <col min="1285" max="1285" width="8.28515625" style="154" bestFit="1" customWidth="1"/>
    <col min="1286" max="1286" width="47.28515625" style="154" bestFit="1" customWidth="1"/>
    <col min="1287" max="1287" width="13.5703125" style="154" customWidth="1"/>
    <col min="1288" max="1288" width="18.5703125" style="154" customWidth="1"/>
    <col min="1289" max="1289" width="13.85546875" style="154" bestFit="1" customWidth="1"/>
    <col min="1290" max="1290" width="9.140625" style="154"/>
    <col min="1291" max="1291" width="12.5703125" style="154" customWidth="1"/>
    <col min="1292" max="1536" width="9.140625" style="154"/>
    <col min="1537" max="1537" width="4.85546875" style="154" customWidth="1"/>
    <col min="1538" max="1538" width="55.42578125" style="154" bestFit="1" customWidth="1"/>
    <col min="1539" max="1539" width="20" style="154" bestFit="1" customWidth="1"/>
    <col min="1540" max="1540" width="13.85546875" style="154" bestFit="1" customWidth="1"/>
    <col min="1541" max="1541" width="8.28515625" style="154" bestFit="1" customWidth="1"/>
    <col min="1542" max="1542" width="47.28515625" style="154" bestFit="1" customWidth="1"/>
    <col min="1543" max="1543" width="13.5703125" style="154" customWidth="1"/>
    <col min="1544" max="1544" width="18.5703125" style="154" customWidth="1"/>
    <col min="1545" max="1545" width="13.85546875" style="154" bestFit="1" customWidth="1"/>
    <col min="1546" max="1546" width="9.140625" style="154"/>
    <col min="1547" max="1547" width="12.5703125" style="154" customWidth="1"/>
    <col min="1548" max="1792" width="9.140625" style="154"/>
    <col min="1793" max="1793" width="4.85546875" style="154" customWidth="1"/>
    <col min="1794" max="1794" width="55.42578125" style="154" bestFit="1" customWidth="1"/>
    <col min="1795" max="1795" width="20" style="154" bestFit="1" customWidth="1"/>
    <col min="1796" max="1796" width="13.85546875" style="154" bestFit="1" customWidth="1"/>
    <col min="1797" max="1797" width="8.28515625" style="154" bestFit="1" customWidth="1"/>
    <col min="1798" max="1798" width="47.28515625" style="154" bestFit="1" customWidth="1"/>
    <col min="1799" max="1799" width="13.5703125" style="154" customWidth="1"/>
    <col min="1800" max="1800" width="18.5703125" style="154" customWidth="1"/>
    <col min="1801" max="1801" width="13.85546875" style="154" bestFit="1" customWidth="1"/>
    <col min="1802" max="1802" width="9.140625" style="154"/>
    <col min="1803" max="1803" width="12.5703125" style="154" customWidth="1"/>
    <col min="1804" max="2048" width="9.140625" style="154"/>
    <col min="2049" max="2049" width="4.85546875" style="154" customWidth="1"/>
    <col min="2050" max="2050" width="55.42578125" style="154" bestFit="1" customWidth="1"/>
    <col min="2051" max="2051" width="20" style="154" bestFit="1" customWidth="1"/>
    <col min="2052" max="2052" width="13.85546875" style="154" bestFit="1" customWidth="1"/>
    <col min="2053" max="2053" width="8.28515625" style="154" bestFit="1" customWidth="1"/>
    <col min="2054" max="2054" width="47.28515625" style="154" bestFit="1" customWidth="1"/>
    <col min="2055" max="2055" width="13.5703125" style="154" customWidth="1"/>
    <col min="2056" max="2056" width="18.5703125" style="154" customWidth="1"/>
    <col min="2057" max="2057" width="13.85546875" style="154" bestFit="1" customWidth="1"/>
    <col min="2058" max="2058" width="9.140625" style="154"/>
    <col min="2059" max="2059" width="12.5703125" style="154" customWidth="1"/>
    <col min="2060" max="2304" width="9.140625" style="154"/>
    <col min="2305" max="2305" width="4.85546875" style="154" customWidth="1"/>
    <col min="2306" max="2306" width="55.42578125" style="154" bestFit="1" customWidth="1"/>
    <col min="2307" max="2307" width="20" style="154" bestFit="1" customWidth="1"/>
    <col min="2308" max="2308" width="13.85546875" style="154" bestFit="1" customWidth="1"/>
    <col min="2309" max="2309" width="8.28515625" style="154" bestFit="1" customWidth="1"/>
    <col min="2310" max="2310" width="47.28515625" style="154" bestFit="1" customWidth="1"/>
    <col min="2311" max="2311" width="13.5703125" style="154" customWidth="1"/>
    <col min="2312" max="2312" width="18.5703125" style="154" customWidth="1"/>
    <col min="2313" max="2313" width="13.85546875" style="154" bestFit="1" customWidth="1"/>
    <col min="2314" max="2314" width="9.140625" style="154"/>
    <col min="2315" max="2315" width="12.5703125" style="154" customWidth="1"/>
    <col min="2316" max="2560" width="9.140625" style="154"/>
    <col min="2561" max="2561" width="4.85546875" style="154" customWidth="1"/>
    <col min="2562" max="2562" width="55.42578125" style="154" bestFit="1" customWidth="1"/>
    <col min="2563" max="2563" width="20" style="154" bestFit="1" customWidth="1"/>
    <col min="2564" max="2564" width="13.85546875" style="154" bestFit="1" customWidth="1"/>
    <col min="2565" max="2565" width="8.28515625" style="154" bestFit="1" customWidth="1"/>
    <col min="2566" max="2566" width="47.28515625" style="154" bestFit="1" customWidth="1"/>
    <col min="2567" max="2567" width="13.5703125" style="154" customWidth="1"/>
    <col min="2568" max="2568" width="18.5703125" style="154" customWidth="1"/>
    <col min="2569" max="2569" width="13.85546875" style="154" bestFit="1" customWidth="1"/>
    <col min="2570" max="2570" width="9.140625" style="154"/>
    <col min="2571" max="2571" width="12.5703125" style="154" customWidth="1"/>
    <col min="2572" max="2816" width="9.140625" style="154"/>
    <col min="2817" max="2817" width="4.85546875" style="154" customWidth="1"/>
    <col min="2818" max="2818" width="55.42578125" style="154" bestFit="1" customWidth="1"/>
    <col min="2819" max="2819" width="20" style="154" bestFit="1" customWidth="1"/>
    <col min="2820" max="2820" width="13.85546875" style="154" bestFit="1" customWidth="1"/>
    <col min="2821" max="2821" width="8.28515625" style="154" bestFit="1" customWidth="1"/>
    <col min="2822" max="2822" width="47.28515625" style="154" bestFit="1" customWidth="1"/>
    <col min="2823" max="2823" width="13.5703125" style="154" customWidth="1"/>
    <col min="2824" max="2824" width="18.5703125" style="154" customWidth="1"/>
    <col min="2825" max="2825" width="13.85546875" style="154" bestFit="1" customWidth="1"/>
    <col min="2826" max="2826" width="9.140625" style="154"/>
    <col min="2827" max="2827" width="12.5703125" style="154" customWidth="1"/>
    <col min="2828" max="3072" width="9.140625" style="154"/>
    <col min="3073" max="3073" width="4.85546875" style="154" customWidth="1"/>
    <col min="3074" max="3074" width="55.42578125" style="154" bestFit="1" customWidth="1"/>
    <col min="3075" max="3075" width="20" style="154" bestFit="1" customWidth="1"/>
    <col min="3076" max="3076" width="13.85546875" style="154" bestFit="1" customWidth="1"/>
    <col min="3077" max="3077" width="8.28515625" style="154" bestFit="1" customWidth="1"/>
    <col min="3078" max="3078" width="47.28515625" style="154" bestFit="1" customWidth="1"/>
    <col min="3079" max="3079" width="13.5703125" style="154" customWidth="1"/>
    <col min="3080" max="3080" width="18.5703125" style="154" customWidth="1"/>
    <col min="3081" max="3081" width="13.85546875" style="154" bestFit="1" customWidth="1"/>
    <col min="3082" max="3082" width="9.140625" style="154"/>
    <col min="3083" max="3083" width="12.5703125" style="154" customWidth="1"/>
    <col min="3084" max="3328" width="9.140625" style="154"/>
    <col min="3329" max="3329" width="4.85546875" style="154" customWidth="1"/>
    <col min="3330" max="3330" width="55.42578125" style="154" bestFit="1" customWidth="1"/>
    <col min="3331" max="3331" width="20" style="154" bestFit="1" customWidth="1"/>
    <col min="3332" max="3332" width="13.85546875" style="154" bestFit="1" customWidth="1"/>
    <col min="3333" max="3333" width="8.28515625" style="154" bestFit="1" customWidth="1"/>
    <col min="3334" max="3334" width="47.28515625" style="154" bestFit="1" customWidth="1"/>
    <col min="3335" max="3335" width="13.5703125" style="154" customWidth="1"/>
    <col min="3336" max="3336" width="18.5703125" style="154" customWidth="1"/>
    <col min="3337" max="3337" width="13.85546875" style="154" bestFit="1" customWidth="1"/>
    <col min="3338" max="3338" width="9.140625" style="154"/>
    <col min="3339" max="3339" width="12.5703125" style="154" customWidth="1"/>
    <col min="3340" max="3584" width="9.140625" style="154"/>
    <col min="3585" max="3585" width="4.85546875" style="154" customWidth="1"/>
    <col min="3586" max="3586" width="55.42578125" style="154" bestFit="1" customWidth="1"/>
    <col min="3587" max="3587" width="20" style="154" bestFit="1" customWidth="1"/>
    <col min="3588" max="3588" width="13.85546875" style="154" bestFit="1" customWidth="1"/>
    <col min="3589" max="3589" width="8.28515625" style="154" bestFit="1" customWidth="1"/>
    <col min="3590" max="3590" width="47.28515625" style="154" bestFit="1" customWidth="1"/>
    <col min="3591" max="3591" width="13.5703125" style="154" customWidth="1"/>
    <col min="3592" max="3592" width="18.5703125" style="154" customWidth="1"/>
    <col min="3593" max="3593" width="13.85546875" style="154" bestFit="1" customWidth="1"/>
    <col min="3594" max="3594" width="9.140625" style="154"/>
    <col min="3595" max="3595" width="12.5703125" style="154" customWidth="1"/>
    <col min="3596" max="3840" width="9.140625" style="154"/>
    <col min="3841" max="3841" width="4.85546875" style="154" customWidth="1"/>
    <col min="3842" max="3842" width="55.42578125" style="154" bestFit="1" customWidth="1"/>
    <col min="3843" max="3843" width="20" style="154" bestFit="1" customWidth="1"/>
    <col min="3844" max="3844" width="13.85546875" style="154" bestFit="1" customWidth="1"/>
    <col min="3845" max="3845" width="8.28515625" style="154" bestFit="1" customWidth="1"/>
    <col min="3846" max="3846" width="47.28515625" style="154" bestFit="1" customWidth="1"/>
    <col min="3847" max="3847" width="13.5703125" style="154" customWidth="1"/>
    <col min="3848" max="3848" width="18.5703125" style="154" customWidth="1"/>
    <col min="3849" max="3849" width="13.85546875" style="154" bestFit="1" customWidth="1"/>
    <col min="3850" max="3850" width="9.140625" style="154"/>
    <col min="3851" max="3851" width="12.5703125" style="154" customWidth="1"/>
    <col min="3852" max="4096" width="9.140625" style="154"/>
    <col min="4097" max="4097" width="4.85546875" style="154" customWidth="1"/>
    <col min="4098" max="4098" width="55.42578125" style="154" bestFit="1" customWidth="1"/>
    <col min="4099" max="4099" width="20" style="154" bestFit="1" customWidth="1"/>
    <col min="4100" max="4100" width="13.85546875" style="154" bestFit="1" customWidth="1"/>
    <col min="4101" max="4101" width="8.28515625" style="154" bestFit="1" customWidth="1"/>
    <col min="4102" max="4102" width="47.28515625" style="154" bestFit="1" customWidth="1"/>
    <col min="4103" max="4103" width="13.5703125" style="154" customWidth="1"/>
    <col min="4104" max="4104" width="18.5703125" style="154" customWidth="1"/>
    <col min="4105" max="4105" width="13.85546875" style="154" bestFit="1" customWidth="1"/>
    <col min="4106" max="4106" width="9.140625" style="154"/>
    <col min="4107" max="4107" width="12.5703125" style="154" customWidth="1"/>
    <col min="4108" max="4352" width="9.140625" style="154"/>
    <col min="4353" max="4353" width="4.85546875" style="154" customWidth="1"/>
    <col min="4354" max="4354" width="55.42578125" style="154" bestFit="1" customWidth="1"/>
    <col min="4355" max="4355" width="20" style="154" bestFit="1" customWidth="1"/>
    <col min="4356" max="4356" width="13.85546875" style="154" bestFit="1" customWidth="1"/>
    <col min="4357" max="4357" width="8.28515625" style="154" bestFit="1" customWidth="1"/>
    <col min="4358" max="4358" width="47.28515625" style="154" bestFit="1" customWidth="1"/>
    <col min="4359" max="4359" width="13.5703125" style="154" customWidth="1"/>
    <col min="4360" max="4360" width="18.5703125" style="154" customWidth="1"/>
    <col min="4361" max="4361" width="13.85546875" style="154" bestFit="1" customWidth="1"/>
    <col min="4362" max="4362" width="9.140625" style="154"/>
    <col min="4363" max="4363" width="12.5703125" style="154" customWidth="1"/>
    <col min="4364" max="4608" width="9.140625" style="154"/>
    <col min="4609" max="4609" width="4.85546875" style="154" customWidth="1"/>
    <col min="4610" max="4610" width="55.42578125" style="154" bestFit="1" customWidth="1"/>
    <col min="4611" max="4611" width="20" style="154" bestFit="1" customWidth="1"/>
    <col min="4612" max="4612" width="13.85546875" style="154" bestFit="1" customWidth="1"/>
    <col min="4613" max="4613" width="8.28515625" style="154" bestFit="1" customWidth="1"/>
    <col min="4614" max="4614" width="47.28515625" style="154" bestFit="1" customWidth="1"/>
    <col min="4615" max="4615" width="13.5703125" style="154" customWidth="1"/>
    <col min="4616" max="4616" width="18.5703125" style="154" customWidth="1"/>
    <col min="4617" max="4617" width="13.85546875" style="154" bestFit="1" customWidth="1"/>
    <col min="4618" max="4618" width="9.140625" style="154"/>
    <col min="4619" max="4619" width="12.5703125" style="154" customWidth="1"/>
    <col min="4620" max="4864" width="9.140625" style="154"/>
    <col min="4865" max="4865" width="4.85546875" style="154" customWidth="1"/>
    <col min="4866" max="4866" width="55.42578125" style="154" bestFit="1" customWidth="1"/>
    <col min="4867" max="4867" width="20" style="154" bestFit="1" customWidth="1"/>
    <col min="4868" max="4868" width="13.85546875" style="154" bestFit="1" customWidth="1"/>
    <col min="4869" max="4869" width="8.28515625" style="154" bestFit="1" customWidth="1"/>
    <col min="4870" max="4870" width="47.28515625" style="154" bestFit="1" customWidth="1"/>
    <col min="4871" max="4871" width="13.5703125" style="154" customWidth="1"/>
    <col min="4872" max="4872" width="18.5703125" style="154" customWidth="1"/>
    <col min="4873" max="4873" width="13.85546875" style="154" bestFit="1" customWidth="1"/>
    <col min="4874" max="4874" width="9.140625" style="154"/>
    <col min="4875" max="4875" width="12.5703125" style="154" customWidth="1"/>
    <col min="4876" max="5120" width="9.140625" style="154"/>
    <col min="5121" max="5121" width="4.85546875" style="154" customWidth="1"/>
    <col min="5122" max="5122" width="55.42578125" style="154" bestFit="1" customWidth="1"/>
    <col min="5123" max="5123" width="20" style="154" bestFit="1" customWidth="1"/>
    <col min="5124" max="5124" width="13.85546875" style="154" bestFit="1" customWidth="1"/>
    <col min="5125" max="5125" width="8.28515625" style="154" bestFit="1" customWidth="1"/>
    <col min="5126" max="5126" width="47.28515625" style="154" bestFit="1" customWidth="1"/>
    <col min="5127" max="5127" width="13.5703125" style="154" customWidth="1"/>
    <col min="5128" max="5128" width="18.5703125" style="154" customWidth="1"/>
    <col min="5129" max="5129" width="13.85546875" style="154" bestFit="1" customWidth="1"/>
    <col min="5130" max="5130" width="9.140625" style="154"/>
    <col min="5131" max="5131" width="12.5703125" style="154" customWidth="1"/>
    <col min="5132" max="5376" width="9.140625" style="154"/>
    <col min="5377" max="5377" width="4.85546875" style="154" customWidth="1"/>
    <col min="5378" max="5378" width="55.42578125" style="154" bestFit="1" customWidth="1"/>
    <col min="5379" max="5379" width="20" style="154" bestFit="1" customWidth="1"/>
    <col min="5380" max="5380" width="13.85546875" style="154" bestFit="1" customWidth="1"/>
    <col min="5381" max="5381" width="8.28515625" style="154" bestFit="1" customWidth="1"/>
    <col min="5382" max="5382" width="47.28515625" style="154" bestFit="1" customWidth="1"/>
    <col min="5383" max="5383" width="13.5703125" style="154" customWidth="1"/>
    <col min="5384" max="5384" width="18.5703125" style="154" customWidth="1"/>
    <col min="5385" max="5385" width="13.85546875" style="154" bestFit="1" customWidth="1"/>
    <col min="5386" max="5386" width="9.140625" style="154"/>
    <col min="5387" max="5387" width="12.5703125" style="154" customWidth="1"/>
    <col min="5388" max="5632" width="9.140625" style="154"/>
    <col min="5633" max="5633" width="4.85546875" style="154" customWidth="1"/>
    <col min="5634" max="5634" width="55.42578125" style="154" bestFit="1" customWidth="1"/>
    <col min="5635" max="5635" width="20" style="154" bestFit="1" customWidth="1"/>
    <col min="5636" max="5636" width="13.85546875" style="154" bestFit="1" customWidth="1"/>
    <col min="5637" max="5637" width="8.28515625" style="154" bestFit="1" customWidth="1"/>
    <col min="5638" max="5638" width="47.28515625" style="154" bestFit="1" customWidth="1"/>
    <col min="5639" max="5639" width="13.5703125" style="154" customWidth="1"/>
    <col min="5640" max="5640" width="18.5703125" style="154" customWidth="1"/>
    <col min="5641" max="5641" width="13.85546875" style="154" bestFit="1" customWidth="1"/>
    <col min="5642" max="5642" width="9.140625" style="154"/>
    <col min="5643" max="5643" width="12.5703125" style="154" customWidth="1"/>
    <col min="5644" max="5888" width="9.140625" style="154"/>
    <col min="5889" max="5889" width="4.85546875" style="154" customWidth="1"/>
    <col min="5890" max="5890" width="55.42578125" style="154" bestFit="1" customWidth="1"/>
    <col min="5891" max="5891" width="20" style="154" bestFit="1" customWidth="1"/>
    <col min="5892" max="5892" width="13.85546875" style="154" bestFit="1" customWidth="1"/>
    <col min="5893" max="5893" width="8.28515625" style="154" bestFit="1" customWidth="1"/>
    <col min="5894" max="5894" width="47.28515625" style="154" bestFit="1" customWidth="1"/>
    <col min="5895" max="5895" width="13.5703125" style="154" customWidth="1"/>
    <col min="5896" max="5896" width="18.5703125" style="154" customWidth="1"/>
    <col min="5897" max="5897" width="13.85546875" style="154" bestFit="1" customWidth="1"/>
    <col min="5898" max="5898" width="9.140625" style="154"/>
    <col min="5899" max="5899" width="12.5703125" style="154" customWidth="1"/>
    <col min="5900" max="6144" width="9.140625" style="154"/>
    <col min="6145" max="6145" width="4.85546875" style="154" customWidth="1"/>
    <col min="6146" max="6146" width="55.42578125" style="154" bestFit="1" customWidth="1"/>
    <col min="6147" max="6147" width="20" style="154" bestFit="1" customWidth="1"/>
    <col min="6148" max="6148" width="13.85546875" style="154" bestFit="1" customWidth="1"/>
    <col min="6149" max="6149" width="8.28515625" style="154" bestFit="1" customWidth="1"/>
    <col min="6150" max="6150" width="47.28515625" style="154" bestFit="1" customWidth="1"/>
    <col min="6151" max="6151" width="13.5703125" style="154" customWidth="1"/>
    <col min="6152" max="6152" width="18.5703125" style="154" customWidth="1"/>
    <col min="6153" max="6153" width="13.85546875" style="154" bestFit="1" customWidth="1"/>
    <col min="6154" max="6154" width="9.140625" style="154"/>
    <col min="6155" max="6155" width="12.5703125" style="154" customWidth="1"/>
    <col min="6156" max="6400" width="9.140625" style="154"/>
    <col min="6401" max="6401" width="4.85546875" style="154" customWidth="1"/>
    <col min="6402" max="6402" width="55.42578125" style="154" bestFit="1" customWidth="1"/>
    <col min="6403" max="6403" width="20" style="154" bestFit="1" customWidth="1"/>
    <col min="6404" max="6404" width="13.85546875" style="154" bestFit="1" customWidth="1"/>
    <col min="6405" max="6405" width="8.28515625" style="154" bestFit="1" customWidth="1"/>
    <col min="6406" max="6406" width="47.28515625" style="154" bestFit="1" customWidth="1"/>
    <col min="6407" max="6407" width="13.5703125" style="154" customWidth="1"/>
    <col min="6408" max="6408" width="18.5703125" style="154" customWidth="1"/>
    <col min="6409" max="6409" width="13.85546875" style="154" bestFit="1" customWidth="1"/>
    <col min="6410" max="6410" width="9.140625" style="154"/>
    <col min="6411" max="6411" width="12.5703125" style="154" customWidth="1"/>
    <col min="6412" max="6656" width="9.140625" style="154"/>
    <col min="6657" max="6657" width="4.85546875" style="154" customWidth="1"/>
    <col min="6658" max="6658" width="55.42578125" style="154" bestFit="1" customWidth="1"/>
    <col min="6659" max="6659" width="20" style="154" bestFit="1" customWidth="1"/>
    <col min="6660" max="6660" width="13.85546875" style="154" bestFit="1" customWidth="1"/>
    <col min="6661" max="6661" width="8.28515625" style="154" bestFit="1" customWidth="1"/>
    <col min="6662" max="6662" width="47.28515625" style="154" bestFit="1" customWidth="1"/>
    <col min="6663" max="6663" width="13.5703125" style="154" customWidth="1"/>
    <col min="6664" max="6664" width="18.5703125" style="154" customWidth="1"/>
    <col min="6665" max="6665" width="13.85546875" style="154" bestFit="1" customWidth="1"/>
    <col min="6666" max="6666" width="9.140625" style="154"/>
    <col min="6667" max="6667" width="12.5703125" style="154" customWidth="1"/>
    <col min="6668" max="6912" width="9.140625" style="154"/>
    <col min="6913" max="6913" width="4.85546875" style="154" customWidth="1"/>
    <col min="6914" max="6914" width="55.42578125" style="154" bestFit="1" customWidth="1"/>
    <col min="6915" max="6915" width="20" style="154" bestFit="1" customWidth="1"/>
    <col min="6916" max="6916" width="13.85546875" style="154" bestFit="1" customWidth="1"/>
    <col min="6917" max="6917" width="8.28515625" style="154" bestFit="1" customWidth="1"/>
    <col min="6918" max="6918" width="47.28515625" style="154" bestFit="1" customWidth="1"/>
    <col min="6919" max="6919" width="13.5703125" style="154" customWidth="1"/>
    <col min="6920" max="6920" width="18.5703125" style="154" customWidth="1"/>
    <col min="6921" max="6921" width="13.85546875" style="154" bestFit="1" customWidth="1"/>
    <col min="6922" max="6922" width="9.140625" style="154"/>
    <col min="6923" max="6923" width="12.5703125" style="154" customWidth="1"/>
    <col min="6924" max="7168" width="9.140625" style="154"/>
    <col min="7169" max="7169" width="4.85546875" style="154" customWidth="1"/>
    <col min="7170" max="7170" width="55.42578125" style="154" bestFit="1" customWidth="1"/>
    <col min="7171" max="7171" width="20" style="154" bestFit="1" customWidth="1"/>
    <col min="7172" max="7172" width="13.85546875" style="154" bestFit="1" customWidth="1"/>
    <col min="7173" max="7173" width="8.28515625" style="154" bestFit="1" customWidth="1"/>
    <col min="7174" max="7174" width="47.28515625" style="154" bestFit="1" customWidth="1"/>
    <col min="7175" max="7175" width="13.5703125" style="154" customWidth="1"/>
    <col min="7176" max="7176" width="18.5703125" style="154" customWidth="1"/>
    <col min="7177" max="7177" width="13.85546875" style="154" bestFit="1" customWidth="1"/>
    <col min="7178" max="7178" width="9.140625" style="154"/>
    <col min="7179" max="7179" width="12.5703125" style="154" customWidth="1"/>
    <col min="7180" max="7424" width="9.140625" style="154"/>
    <col min="7425" max="7425" width="4.85546875" style="154" customWidth="1"/>
    <col min="7426" max="7426" width="55.42578125" style="154" bestFit="1" customWidth="1"/>
    <col min="7427" max="7427" width="20" style="154" bestFit="1" customWidth="1"/>
    <col min="7428" max="7428" width="13.85546875" style="154" bestFit="1" customWidth="1"/>
    <col min="7429" max="7429" width="8.28515625" style="154" bestFit="1" customWidth="1"/>
    <col min="7430" max="7430" width="47.28515625" style="154" bestFit="1" customWidth="1"/>
    <col min="7431" max="7431" width="13.5703125" style="154" customWidth="1"/>
    <col min="7432" max="7432" width="18.5703125" style="154" customWidth="1"/>
    <col min="7433" max="7433" width="13.85546875" style="154" bestFit="1" customWidth="1"/>
    <col min="7434" max="7434" width="9.140625" style="154"/>
    <col min="7435" max="7435" width="12.5703125" style="154" customWidth="1"/>
    <col min="7436" max="7680" width="9.140625" style="154"/>
    <col min="7681" max="7681" width="4.85546875" style="154" customWidth="1"/>
    <col min="7682" max="7682" width="55.42578125" style="154" bestFit="1" customWidth="1"/>
    <col min="7683" max="7683" width="20" style="154" bestFit="1" customWidth="1"/>
    <col min="7684" max="7684" width="13.85546875" style="154" bestFit="1" customWidth="1"/>
    <col min="7685" max="7685" width="8.28515625" style="154" bestFit="1" customWidth="1"/>
    <col min="7686" max="7686" width="47.28515625" style="154" bestFit="1" customWidth="1"/>
    <col min="7687" max="7687" width="13.5703125" style="154" customWidth="1"/>
    <col min="7688" max="7688" width="18.5703125" style="154" customWidth="1"/>
    <col min="7689" max="7689" width="13.85546875" style="154" bestFit="1" customWidth="1"/>
    <col min="7690" max="7690" width="9.140625" style="154"/>
    <col min="7691" max="7691" width="12.5703125" style="154" customWidth="1"/>
    <col min="7692" max="7936" width="9.140625" style="154"/>
    <col min="7937" max="7937" width="4.85546875" style="154" customWidth="1"/>
    <col min="7938" max="7938" width="55.42578125" style="154" bestFit="1" customWidth="1"/>
    <col min="7939" max="7939" width="20" style="154" bestFit="1" customWidth="1"/>
    <col min="7940" max="7940" width="13.85546875" style="154" bestFit="1" customWidth="1"/>
    <col min="7941" max="7941" width="8.28515625" style="154" bestFit="1" customWidth="1"/>
    <col min="7942" max="7942" width="47.28515625" style="154" bestFit="1" customWidth="1"/>
    <col min="7943" max="7943" width="13.5703125" style="154" customWidth="1"/>
    <col min="7944" max="7944" width="18.5703125" style="154" customWidth="1"/>
    <col min="7945" max="7945" width="13.85546875" style="154" bestFit="1" customWidth="1"/>
    <col min="7946" max="7946" width="9.140625" style="154"/>
    <col min="7947" max="7947" width="12.5703125" style="154" customWidth="1"/>
    <col min="7948" max="8192" width="9.140625" style="154"/>
    <col min="8193" max="8193" width="4.85546875" style="154" customWidth="1"/>
    <col min="8194" max="8194" width="55.42578125" style="154" bestFit="1" customWidth="1"/>
    <col min="8195" max="8195" width="20" style="154" bestFit="1" customWidth="1"/>
    <col min="8196" max="8196" width="13.85546875" style="154" bestFit="1" customWidth="1"/>
    <col min="8197" max="8197" width="8.28515625" style="154" bestFit="1" customWidth="1"/>
    <col min="8198" max="8198" width="47.28515625" style="154" bestFit="1" customWidth="1"/>
    <col min="8199" max="8199" width="13.5703125" style="154" customWidth="1"/>
    <col min="8200" max="8200" width="18.5703125" style="154" customWidth="1"/>
    <col min="8201" max="8201" width="13.85546875" style="154" bestFit="1" customWidth="1"/>
    <col min="8202" max="8202" width="9.140625" style="154"/>
    <col min="8203" max="8203" width="12.5703125" style="154" customWidth="1"/>
    <col min="8204" max="8448" width="9.140625" style="154"/>
    <col min="8449" max="8449" width="4.85546875" style="154" customWidth="1"/>
    <col min="8450" max="8450" width="55.42578125" style="154" bestFit="1" customWidth="1"/>
    <col min="8451" max="8451" width="20" style="154" bestFit="1" customWidth="1"/>
    <col min="8452" max="8452" width="13.85546875" style="154" bestFit="1" customWidth="1"/>
    <col min="8453" max="8453" width="8.28515625" style="154" bestFit="1" customWidth="1"/>
    <col min="8454" max="8454" width="47.28515625" style="154" bestFit="1" customWidth="1"/>
    <col min="8455" max="8455" width="13.5703125" style="154" customWidth="1"/>
    <col min="8456" max="8456" width="18.5703125" style="154" customWidth="1"/>
    <col min="8457" max="8457" width="13.85546875" style="154" bestFit="1" customWidth="1"/>
    <col min="8458" max="8458" width="9.140625" style="154"/>
    <col min="8459" max="8459" width="12.5703125" style="154" customWidth="1"/>
    <col min="8460" max="8704" width="9.140625" style="154"/>
    <col min="8705" max="8705" width="4.85546875" style="154" customWidth="1"/>
    <col min="8706" max="8706" width="55.42578125" style="154" bestFit="1" customWidth="1"/>
    <col min="8707" max="8707" width="20" style="154" bestFit="1" customWidth="1"/>
    <col min="8708" max="8708" width="13.85546875" style="154" bestFit="1" customWidth="1"/>
    <col min="8709" max="8709" width="8.28515625" style="154" bestFit="1" customWidth="1"/>
    <col min="8710" max="8710" width="47.28515625" style="154" bestFit="1" customWidth="1"/>
    <col min="8711" max="8711" width="13.5703125" style="154" customWidth="1"/>
    <col min="8712" max="8712" width="18.5703125" style="154" customWidth="1"/>
    <col min="8713" max="8713" width="13.85546875" style="154" bestFit="1" customWidth="1"/>
    <col min="8714" max="8714" width="9.140625" style="154"/>
    <col min="8715" max="8715" width="12.5703125" style="154" customWidth="1"/>
    <col min="8716" max="8960" width="9.140625" style="154"/>
    <col min="8961" max="8961" width="4.85546875" style="154" customWidth="1"/>
    <col min="8962" max="8962" width="55.42578125" style="154" bestFit="1" customWidth="1"/>
    <col min="8963" max="8963" width="20" style="154" bestFit="1" customWidth="1"/>
    <col min="8964" max="8964" width="13.85546875" style="154" bestFit="1" customWidth="1"/>
    <col min="8965" max="8965" width="8.28515625" style="154" bestFit="1" customWidth="1"/>
    <col min="8966" max="8966" width="47.28515625" style="154" bestFit="1" customWidth="1"/>
    <col min="8967" max="8967" width="13.5703125" style="154" customWidth="1"/>
    <col min="8968" max="8968" width="18.5703125" style="154" customWidth="1"/>
    <col min="8969" max="8969" width="13.85546875" style="154" bestFit="1" customWidth="1"/>
    <col min="8970" max="8970" width="9.140625" style="154"/>
    <col min="8971" max="8971" width="12.5703125" style="154" customWidth="1"/>
    <col min="8972" max="9216" width="9.140625" style="154"/>
    <col min="9217" max="9217" width="4.85546875" style="154" customWidth="1"/>
    <col min="9218" max="9218" width="55.42578125" style="154" bestFit="1" customWidth="1"/>
    <col min="9219" max="9219" width="20" style="154" bestFit="1" customWidth="1"/>
    <col min="9220" max="9220" width="13.85546875" style="154" bestFit="1" customWidth="1"/>
    <col min="9221" max="9221" width="8.28515625" style="154" bestFit="1" customWidth="1"/>
    <col min="9222" max="9222" width="47.28515625" style="154" bestFit="1" customWidth="1"/>
    <col min="9223" max="9223" width="13.5703125" style="154" customWidth="1"/>
    <col min="9224" max="9224" width="18.5703125" style="154" customWidth="1"/>
    <col min="9225" max="9225" width="13.85546875" style="154" bestFit="1" customWidth="1"/>
    <col min="9226" max="9226" width="9.140625" style="154"/>
    <col min="9227" max="9227" width="12.5703125" style="154" customWidth="1"/>
    <col min="9228" max="9472" width="9.140625" style="154"/>
    <col min="9473" max="9473" width="4.85546875" style="154" customWidth="1"/>
    <col min="9474" max="9474" width="55.42578125" style="154" bestFit="1" customWidth="1"/>
    <col min="9475" max="9475" width="20" style="154" bestFit="1" customWidth="1"/>
    <col min="9476" max="9476" width="13.85546875" style="154" bestFit="1" customWidth="1"/>
    <col min="9477" max="9477" width="8.28515625" style="154" bestFit="1" customWidth="1"/>
    <col min="9478" max="9478" width="47.28515625" style="154" bestFit="1" customWidth="1"/>
    <col min="9479" max="9479" width="13.5703125" style="154" customWidth="1"/>
    <col min="9480" max="9480" width="18.5703125" style="154" customWidth="1"/>
    <col min="9481" max="9481" width="13.85546875" style="154" bestFit="1" customWidth="1"/>
    <col min="9482" max="9482" width="9.140625" style="154"/>
    <col min="9483" max="9483" width="12.5703125" style="154" customWidth="1"/>
    <col min="9484" max="9728" width="9.140625" style="154"/>
    <col min="9729" max="9729" width="4.85546875" style="154" customWidth="1"/>
    <col min="9730" max="9730" width="55.42578125" style="154" bestFit="1" customWidth="1"/>
    <col min="9731" max="9731" width="20" style="154" bestFit="1" customWidth="1"/>
    <col min="9732" max="9732" width="13.85546875" style="154" bestFit="1" customWidth="1"/>
    <col min="9733" max="9733" width="8.28515625" style="154" bestFit="1" customWidth="1"/>
    <col min="9734" max="9734" width="47.28515625" style="154" bestFit="1" customWidth="1"/>
    <col min="9735" max="9735" width="13.5703125" style="154" customWidth="1"/>
    <col min="9736" max="9736" width="18.5703125" style="154" customWidth="1"/>
    <col min="9737" max="9737" width="13.85546875" style="154" bestFit="1" customWidth="1"/>
    <col min="9738" max="9738" width="9.140625" style="154"/>
    <col min="9739" max="9739" width="12.5703125" style="154" customWidth="1"/>
    <col min="9740" max="9984" width="9.140625" style="154"/>
    <col min="9985" max="9985" width="4.85546875" style="154" customWidth="1"/>
    <col min="9986" max="9986" width="55.42578125" style="154" bestFit="1" customWidth="1"/>
    <col min="9987" max="9987" width="20" style="154" bestFit="1" customWidth="1"/>
    <col min="9988" max="9988" width="13.85546875" style="154" bestFit="1" customWidth="1"/>
    <col min="9989" max="9989" width="8.28515625" style="154" bestFit="1" customWidth="1"/>
    <col min="9990" max="9990" width="47.28515625" style="154" bestFit="1" customWidth="1"/>
    <col min="9991" max="9991" width="13.5703125" style="154" customWidth="1"/>
    <col min="9992" max="9992" width="18.5703125" style="154" customWidth="1"/>
    <col min="9993" max="9993" width="13.85546875" style="154" bestFit="1" customWidth="1"/>
    <col min="9994" max="9994" width="9.140625" style="154"/>
    <col min="9995" max="9995" width="12.5703125" style="154" customWidth="1"/>
    <col min="9996" max="10240" width="9.140625" style="154"/>
    <col min="10241" max="10241" width="4.85546875" style="154" customWidth="1"/>
    <col min="10242" max="10242" width="55.42578125" style="154" bestFit="1" customWidth="1"/>
    <col min="10243" max="10243" width="20" style="154" bestFit="1" customWidth="1"/>
    <col min="10244" max="10244" width="13.85546875" style="154" bestFit="1" customWidth="1"/>
    <col min="10245" max="10245" width="8.28515625" style="154" bestFit="1" customWidth="1"/>
    <col min="10246" max="10246" width="47.28515625" style="154" bestFit="1" customWidth="1"/>
    <col min="10247" max="10247" width="13.5703125" style="154" customWidth="1"/>
    <col min="10248" max="10248" width="18.5703125" style="154" customWidth="1"/>
    <col min="10249" max="10249" width="13.85546875" style="154" bestFit="1" customWidth="1"/>
    <col min="10250" max="10250" width="9.140625" style="154"/>
    <col min="10251" max="10251" width="12.5703125" style="154" customWidth="1"/>
    <col min="10252" max="10496" width="9.140625" style="154"/>
    <col min="10497" max="10497" width="4.85546875" style="154" customWidth="1"/>
    <col min="10498" max="10498" width="55.42578125" style="154" bestFit="1" customWidth="1"/>
    <col min="10499" max="10499" width="20" style="154" bestFit="1" customWidth="1"/>
    <col min="10500" max="10500" width="13.85546875" style="154" bestFit="1" customWidth="1"/>
    <col min="10501" max="10501" width="8.28515625" style="154" bestFit="1" customWidth="1"/>
    <col min="10502" max="10502" width="47.28515625" style="154" bestFit="1" customWidth="1"/>
    <col min="10503" max="10503" width="13.5703125" style="154" customWidth="1"/>
    <col min="10504" max="10504" width="18.5703125" style="154" customWidth="1"/>
    <col min="10505" max="10505" width="13.85546875" style="154" bestFit="1" customWidth="1"/>
    <col min="10506" max="10506" width="9.140625" style="154"/>
    <col min="10507" max="10507" width="12.5703125" style="154" customWidth="1"/>
    <col min="10508" max="10752" width="9.140625" style="154"/>
    <col min="10753" max="10753" width="4.85546875" style="154" customWidth="1"/>
    <col min="10754" max="10754" width="55.42578125" style="154" bestFit="1" customWidth="1"/>
    <col min="10755" max="10755" width="20" style="154" bestFit="1" customWidth="1"/>
    <col min="10756" max="10756" width="13.85546875" style="154" bestFit="1" customWidth="1"/>
    <col min="10757" max="10757" width="8.28515625" style="154" bestFit="1" customWidth="1"/>
    <col min="10758" max="10758" width="47.28515625" style="154" bestFit="1" customWidth="1"/>
    <col min="10759" max="10759" width="13.5703125" style="154" customWidth="1"/>
    <col min="10760" max="10760" width="18.5703125" style="154" customWidth="1"/>
    <col min="10761" max="10761" width="13.85546875" style="154" bestFit="1" customWidth="1"/>
    <col min="10762" max="10762" width="9.140625" style="154"/>
    <col min="10763" max="10763" width="12.5703125" style="154" customWidth="1"/>
    <col min="10764" max="11008" width="9.140625" style="154"/>
    <col min="11009" max="11009" width="4.85546875" style="154" customWidth="1"/>
    <col min="11010" max="11010" width="55.42578125" style="154" bestFit="1" customWidth="1"/>
    <col min="11011" max="11011" width="20" style="154" bestFit="1" customWidth="1"/>
    <col min="11012" max="11012" width="13.85546875" style="154" bestFit="1" customWidth="1"/>
    <col min="11013" max="11013" width="8.28515625" style="154" bestFit="1" customWidth="1"/>
    <col min="11014" max="11014" width="47.28515625" style="154" bestFit="1" customWidth="1"/>
    <col min="11015" max="11015" width="13.5703125" style="154" customWidth="1"/>
    <col min="11016" max="11016" width="18.5703125" style="154" customWidth="1"/>
    <col min="11017" max="11017" width="13.85546875" style="154" bestFit="1" customWidth="1"/>
    <col min="11018" max="11018" width="9.140625" style="154"/>
    <col min="11019" max="11019" width="12.5703125" style="154" customWidth="1"/>
    <col min="11020" max="11264" width="9.140625" style="154"/>
    <col min="11265" max="11265" width="4.85546875" style="154" customWidth="1"/>
    <col min="11266" max="11266" width="55.42578125" style="154" bestFit="1" customWidth="1"/>
    <col min="11267" max="11267" width="20" style="154" bestFit="1" customWidth="1"/>
    <col min="11268" max="11268" width="13.85546875" style="154" bestFit="1" customWidth="1"/>
    <col min="11269" max="11269" width="8.28515625" style="154" bestFit="1" customWidth="1"/>
    <col min="11270" max="11270" width="47.28515625" style="154" bestFit="1" customWidth="1"/>
    <col min="11271" max="11271" width="13.5703125" style="154" customWidth="1"/>
    <col min="11272" max="11272" width="18.5703125" style="154" customWidth="1"/>
    <col min="11273" max="11273" width="13.85546875" style="154" bestFit="1" customWidth="1"/>
    <col min="11274" max="11274" width="9.140625" style="154"/>
    <col min="11275" max="11275" width="12.5703125" style="154" customWidth="1"/>
    <col min="11276" max="11520" width="9.140625" style="154"/>
    <col min="11521" max="11521" width="4.85546875" style="154" customWidth="1"/>
    <col min="11522" max="11522" width="55.42578125" style="154" bestFit="1" customWidth="1"/>
    <col min="11523" max="11523" width="20" style="154" bestFit="1" customWidth="1"/>
    <col min="11524" max="11524" width="13.85546875" style="154" bestFit="1" customWidth="1"/>
    <col min="11525" max="11525" width="8.28515625" style="154" bestFit="1" customWidth="1"/>
    <col min="11526" max="11526" width="47.28515625" style="154" bestFit="1" customWidth="1"/>
    <col min="11527" max="11527" width="13.5703125" style="154" customWidth="1"/>
    <col min="11528" max="11528" width="18.5703125" style="154" customWidth="1"/>
    <col min="11529" max="11529" width="13.85546875" style="154" bestFit="1" customWidth="1"/>
    <col min="11530" max="11530" width="9.140625" style="154"/>
    <col min="11531" max="11531" width="12.5703125" style="154" customWidth="1"/>
    <col min="11532" max="11776" width="9.140625" style="154"/>
    <col min="11777" max="11777" width="4.85546875" style="154" customWidth="1"/>
    <col min="11778" max="11778" width="55.42578125" style="154" bestFit="1" customWidth="1"/>
    <col min="11779" max="11779" width="20" style="154" bestFit="1" customWidth="1"/>
    <col min="11780" max="11780" width="13.85546875" style="154" bestFit="1" customWidth="1"/>
    <col min="11781" max="11781" width="8.28515625" style="154" bestFit="1" customWidth="1"/>
    <col min="11782" max="11782" width="47.28515625" style="154" bestFit="1" customWidth="1"/>
    <col min="11783" max="11783" width="13.5703125" style="154" customWidth="1"/>
    <col min="11784" max="11784" width="18.5703125" style="154" customWidth="1"/>
    <col min="11785" max="11785" width="13.85546875" style="154" bestFit="1" customWidth="1"/>
    <col min="11786" max="11786" width="9.140625" style="154"/>
    <col min="11787" max="11787" width="12.5703125" style="154" customWidth="1"/>
    <col min="11788" max="12032" width="9.140625" style="154"/>
    <col min="12033" max="12033" width="4.85546875" style="154" customWidth="1"/>
    <col min="12034" max="12034" width="55.42578125" style="154" bestFit="1" customWidth="1"/>
    <col min="12035" max="12035" width="20" style="154" bestFit="1" customWidth="1"/>
    <col min="12036" max="12036" width="13.85546875" style="154" bestFit="1" customWidth="1"/>
    <col min="12037" max="12037" width="8.28515625" style="154" bestFit="1" customWidth="1"/>
    <col min="12038" max="12038" width="47.28515625" style="154" bestFit="1" customWidth="1"/>
    <col min="12039" max="12039" width="13.5703125" style="154" customWidth="1"/>
    <col min="12040" max="12040" width="18.5703125" style="154" customWidth="1"/>
    <col min="12041" max="12041" width="13.85546875" style="154" bestFit="1" customWidth="1"/>
    <col min="12042" max="12042" width="9.140625" style="154"/>
    <col min="12043" max="12043" width="12.5703125" style="154" customWidth="1"/>
    <col min="12044" max="12288" width="9.140625" style="154"/>
    <col min="12289" max="12289" width="4.85546875" style="154" customWidth="1"/>
    <col min="12290" max="12290" width="55.42578125" style="154" bestFit="1" customWidth="1"/>
    <col min="12291" max="12291" width="20" style="154" bestFit="1" customWidth="1"/>
    <col min="12292" max="12292" width="13.85546875" style="154" bestFit="1" customWidth="1"/>
    <col min="12293" max="12293" width="8.28515625" style="154" bestFit="1" customWidth="1"/>
    <col min="12294" max="12294" width="47.28515625" style="154" bestFit="1" customWidth="1"/>
    <col min="12295" max="12295" width="13.5703125" style="154" customWidth="1"/>
    <col min="12296" max="12296" width="18.5703125" style="154" customWidth="1"/>
    <col min="12297" max="12297" width="13.85546875" style="154" bestFit="1" customWidth="1"/>
    <col min="12298" max="12298" width="9.140625" style="154"/>
    <col min="12299" max="12299" width="12.5703125" style="154" customWidth="1"/>
    <col min="12300" max="12544" width="9.140625" style="154"/>
    <col min="12545" max="12545" width="4.85546875" style="154" customWidth="1"/>
    <col min="12546" max="12546" width="55.42578125" style="154" bestFit="1" customWidth="1"/>
    <col min="12547" max="12547" width="20" style="154" bestFit="1" customWidth="1"/>
    <col min="12548" max="12548" width="13.85546875" style="154" bestFit="1" customWidth="1"/>
    <col min="12549" max="12549" width="8.28515625" style="154" bestFit="1" customWidth="1"/>
    <col min="12550" max="12550" width="47.28515625" style="154" bestFit="1" customWidth="1"/>
    <col min="12551" max="12551" width="13.5703125" style="154" customWidth="1"/>
    <col min="12552" max="12552" width="18.5703125" style="154" customWidth="1"/>
    <col min="12553" max="12553" width="13.85546875" style="154" bestFit="1" customWidth="1"/>
    <col min="12554" max="12554" width="9.140625" style="154"/>
    <col min="12555" max="12555" width="12.5703125" style="154" customWidth="1"/>
    <col min="12556" max="12800" width="9.140625" style="154"/>
    <col min="12801" max="12801" width="4.85546875" style="154" customWidth="1"/>
    <col min="12802" max="12802" width="55.42578125" style="154" bestFit="1" customWidth="1"/>
    <col min="12803" max="12803" width="20" style="154" bestFit="1" customWidth="1"/>
    <col min="12804" max="12804" width="13.85546875" style="154" bestFit="1" customWidth="1"/>
    <col min="12805" max="12805" width="8.28515625" style="154" bestFit="1" customWidth="1"/>
    <col min="12806" max="12806" width="47.28515625" style="154" bestFit="1" customWidth="1"/>
    <col min="12807" max="12807" width="13.5703125" style="154" customWidth="1"/>
    <col min="12808" max="12808" width="18.5703125" style="154" customWidth="1"/>
    <col min="12809" max="12809" width="13.85546875" style="154" bestFit="1" customWidth="1"/>
    <col min="12810" max="12810" width="9.140625" style="154"/>
    <col min="12811" max="12811" width="12.5703125" style="154" customWidth="1"/>
    <col min="12812" max="13056" width="9.140625" style="154"/>
    <col min="13057" max="13057" width="4.85546875" style="154" customWidth="1"/>
    <col min="13058" max="13058" width="55.42578125" style="154" bestFit="1" customWidth="1"/>
    <col min="13059" max="13059" width="20" style="154" bestFit="1" customWidth="1"/>
    <col min="13060" max="13060" width="13.85546875" style="154" bestFit="1" customWidth="1"/>
    <col min="13061" max="13061" width="8.28515625" style="154" bestFit="1" customWidth="1"/>
    <col min="13062" max="13062" width="47.28515625" style="154" bestFit="1" customWidth="1"/>
    <col min="13063" max="13063" width="13.5703125" style="154" customWidth="1"/>
    <col min="13064" max="13064" width="18.5703125" style="154" customWidth="1"/>
    <col min="13065" max="13065" width="13.85546875" style="154" bestFit="1" customWidth="1"/>
    <col min="13066" max="13066" width="9.140625" style="154"/>
    <col min="13067" max="13067" width="12.5703125" style="154" customWidth="1"/>
    <col min="13068" max="13312" width="9.140625" style="154"/>
    <col min="13313" max="13313" width="4.85546875" style="154" customWidth="1"/>
    <col min="13314" max="13314" width="55.42578125" style="154" bestFit="1" customWidth="1"/>
    <col min="13315" max="13315" width="20" style="154" bestFit="1" customWidth="1"/>
    <col min="13316" max="13316" width="13.85546875" style="154" bestFit="1" customWidth="1"/>
    <col min="13317" max="13317" width="8.28515625" style="154" bestFit="1" customWidth="1"/>
    <col min="13318" max="13318" width="47.28515625" style="154" bestFit="1" customWidth="1"/>
    <col min="13319" max="13319" width="13.5703125" style="154" customWidth="1"/>
    <col min="13320" max="13320" width="18.5703125" style="154" customWidth="1"/>
    <col min="13321" max="13321" width="13.85546875" style="154" bestFit="1" customWidth="1"/>
    <col min="13322" max="13322" width="9.140625" style="154"/>
    <col min="13323" max="13323" width="12.5703125" style="154" customWidth="1"/>
    <col min="13324" max="13568" width="9.140625" style="154"/>
    <col min="13569" max="13569" width="4.85546875" style="154" customWidth="1"/>
    <col min="13570" max="13570" width="55.42578125" style="154" bestFit="1" customWidth="1"/>
    <col min="13571" max="13571" width="20" style="154" bestFit="1" customWidth="1"/>
    <col min="13572" max="13572" width="13.85546875" style="154" bestFit="1" customWidth="1"/>
    <col min="13573" max="13573" width="8.28515625" style="154" bestFit="1" customWidth="1"/>
    <col min="13574" max="13574" width="47.28515625" style="154" bestFit="1" customWidth="1"/>
    <col min="13575" max="13575" width="13.5703125" style="154" customWidth="1"/>
    <col min="13576" max="13576" width="18.5703125" style="154" customWidth="1"/>
    <col min="13577" max="13577" width="13.85546875" style="154" bestFit="1" customWidth="1"/>
    <col min="13578" max="13578" width="9.140625" style="154"/>
    <col min="13579" max="13579" width="12.5703125" style="154" customWidth="1"/>
    <col min="13580" max="13824" width="9.140625" style="154"/>
    <col min="13825" max="13825" width="4.85546875" style="154" customWidth="1"/>
    <col min="13826" max="13826" width="55.42578125" style="154" bestFit="1" customWidth="1"/>
    <col min="13827" max="13827" width="20" style="154" bestFit="1" customWidth="1"/>
    <col min="13828" max="13828" width="13.85546875" style="154" bestFit="1" customWidth="1"/>
    <col min="13829" max="13829" width="8.28515625" style="154" bestFit="1" customWidth="1"/>
    <col min="13830" max="13830" width="47.28515625" style="154" bestFit="1" customWidth="1"/>
    <col min="13831" max="13831" width="13.5703125" style="154" customWidth="1"/>
    <col min="13832" max="13832" width="18.5703125" style="154" customWidth="1"/>
    <col min="13833" max="13833" width="13.85546875" style="154" bestFit="1" customWidth="1"/>
    <col min="13834" max="13834" width="9.140625" style="154"/>
    <col min="13835" max="13835" width="12.5703125" style="154" customWidth="1"/>
    <col min="13836" max="14080" width="9.140625" style="154"/>
    <col min="14081" max="14081" width="4.85546875" style="154" customWidth="1"/>
    <col min="14082" max="14082" width="55.42578125" style="154" bestFit="1" customWidth="1"/>
    <col min="14083" max="14083" width="20" style="154" bestFit="1" customWidth="1"/>
    <col min="14084" max="14084" width="13.85546875" style="154" bestFit="1" customWidth="1"/>
    <col min="14085" max="14085" width="8.28515625" style="154" bestFit="1" customWidth="1"/>
    <col min="14086" max="14086" width="47.28515625" style="154" bestFit="1" customWidth="1"/>
    <col min="14087" max="14087" width="13.5703125" style="154" customWidth="1"/>
    <col min="14088" max="14088" width="18.5703125" style="154" customWidth="1"/>
    <col min="14089" max="14089" width="13.85546875" style="154" bestFit="1" customWidth="1"/>
    <col min="14090" max="14090" width="9.140625" style="154"/>
    <col min="14091" max="14091" width="12.5703125" style="154" customWidth="1"/>
    <col min="14092" max="14336" width="9.140625" style="154"/>
    <col min="14337" max="14337" width="4.85546875" style="154" customWidth="1"/>
    <col min="14338" max="14338" width="55.42578125" style="154" bestFit="1" customWidth="1"/>
    <col min="14339" max="14339" width="20" style="154" bestFit="1" customWidth="1"/>
    <col min="14340" max="14340" width="13.85546875" style="154" bestFit="1" customWidth="1"/>
    <col min="14341" max="14341" width="8.28515625" style="154" bestFit="1" customWidth="1"/>
    <col min="14342" max="14342" width="47.28515625" style="154" bestFit="1" customWidth="1"/>
    <col min="14343" max="14343" width="13.5703125" style="154" customWidth="1"/>
    <col min="14344" max="14344" width="18.5703125" style="154" customWidth="1"/>
    <col min="14345" max="14345" width="13.85546875" style="154" bestFit="1" customWidth="1"/>
    <col min="14346" max="14346" width="9.140625" style="154"/>
    <col min="14347" max="14347" width="12.5703125" style="154" customWidth="1"/>
    <col min="14348" max="14592" width="9.140625" style="154"/>
    <col min="14593" max="14593" width="4.85546875" style="154" customWidth="1"/>
    <col min="14594" max="14594" width="55.42578125" style="154" bestFit="1" customWidth="1"/>
    <col min="14595" max="14595" width="20" style="154" bestFit="1" customWidth="1"/>
    <col min="14596" max="14596" width="13.85546875" style="154" bestFit="1" customWidth="1"/>
    <col min="14597" max="14597" width="8.28515625" style="154" bestFit="1" customWidth="1"/>
    <col min="14598" max="14598" width="47.28515625" style="154" bestFit="1" customWidth="1"/>
    <col min="14599" max="14599" width="13.5703125" style="154" customWidth="1"/>
    <col min="14600" max="14600" width="18.5703125" style="154" customWidth="1"/>
    <col min="14601" max="14601" width="13.85546875" style="154" bestFit="1" customWidth="1"/>
    <col min="14602" max="14602" width="9.140625" style="154"/>
    <col min="14603" max="14603" width="12.5703125" style="154" customWidth="1"/>
    <col min="14604" max="14848" width="9.140625" style="154"/>
    <col min="14849" max="14849" width="4.85546875" style="154" customWidth="1"/>
    <col min="14850" max="14850" width="55.42578125" style="154" bestFit="1" customWidth="1"/>
    <col min="14851" max="14851" width="20" style="154" bestFit="1" customWidth="1"/>
    <col min="14852" max="14852" width="13.85546875" style="154" bestFit="1" customWidth="1"/>
    <col min="14853" max="14853" width="8.28515625" style="154" bestFit="1" customWidth="1"/>
    <col min="14854" max="14854" width="47.28515625" style="154" bestFit="1" customWidth="1"/>
    <col min="14855" max="14855" width="13.5703125" style="154" customWidth="1"/>
    <col min="14856" max="14856" width="18.5703125" style="154" customWidth="1"/>
    <col min="14857" max="14857" width="13.85546875" style="154" bestFit="1" customWidth="1"/>
    <col min="14858" max="14858" width="9.140625" style="154"/>
    <col min="14859" max="14859" width="12.5703125" style="154" customWidth="1"/>
    <col min="14860" max="15104" width="9.140625" style="154"/>
    <col min="15105" max="15105" width="4.85546875" style="154" customWidth="1"/>
    <col min="15106" max="15106" width="55.42578125" style="154" bestFit="1" customWidth="1"/>
    <col min="15107" max="15107" width="20" style="154" bestFit="1" customWidth="1"/>
    <col min="15108" max="15108" width="13.85546875" style="154" bestFit="1" customWidth="1"/>
    <col min="15109" max="15109" width="8.28515625" style="154" bestFit="1" customWidth="1"/>
    <col min="15110" max="15110" width="47.28515625" style="154" bestFit="1" customWidth="1"/>
    <col min="15111" max="15111" width="13.5703125" style="154" customWidth="1"/>
    <col min="15112" max="15112" width="18.5703125" style="154" customWidth="1"/>
    <col min="15113" max="15113" width="13.85546875" style="154" bestFit="1" customWidth="1"/>
    <col min="15114" max="15114" width="9.140625" style="154"/>
    <col min="15115" max="15115" width="12.5703125" style="154" customWidth="1"/>
    <col min="15116" max="15360" width="9.140625" style="154"/>
    <col min="15361" max="15361" width="4.85546875" style="154" customWidth="1"/>
    <col min="15362" max="15362" width="55.42578125" style="154" bestFit="1" customWidth="1"/>
    <col min="15363" max="15363" width="20" style="154" bestFit="1" customWidth="1"/>
    <col min="15364" max="15364" width="13.85546875" style="154" bestFit="1" customWidth="1"/>
    <col min="15365" max="15365" width="8.28515625" style="154" bestFit="1" customWidth="1"/>
    <col min="15366" max="15366" width="47.28515625" style="154" bestFit="1" customWidth="1"/>
    <col min="15367" max="15367" width="13.5703125" style="154" customWidth="1"/>
    <col min="15368" max="15368" width="18.5703125" style="154" customWidth="1"/>
    <col min="15369" max="15369" width="13.85546875" style="154" bestFit="1" customWidth="1"/>
    <col min="15370" max="15370" width="9.140625" style="154"/>
    <col min="15371" max="15371" width="12.5703125" style="154" customWidth="1"/>
    <col min="15372" max="15616" width="9.140625" style="154"/>
    <col min="15617" max="15617" width="4.85546875" style="154" customWidth="1"/>
    <col min="15618" max="15618" width="55.42578125" style="154" bestFit="1" customWidth="1"/>
    <col min="15619" max="15619" width="20" style="154" bestFit="1" customWidth="1"/>
    <col min="15620" max="15620" width="13.85546875" style="154" bestFit="1" customWidth="1"/>
    <col min="15621" max="15621" width="8.28515625" style="154" bestFit="1" customWidth="1"/>
    <col min="15622" max="15622" width="47.28515625" style="154" bestFit="1" customWidth="1"/>
    <col min="15623" max="15623" width="13.5703125" style="154" customWidth="1"/>
    <col min="15624" max="15624" width="18.5703125" style="154" customWidth="1"/>
    <col min="15625" max="15625" width="13.85546875" style="154" bestFit="1" customWidth="1"/>
    <col min="15626" max="15626" width="9.140625" style="154"/>
    <col min="15627" max="15627" width="12.5703125" style="154" customWidth="1"/>
    <col min="15628" max="15872" width="9.140625" style="154"/>
    <col min="15873" max="15873" width="4.85546875" style="154" customWidth="1"/>
    <col min="15874" max="15874" width="55.42578125" style="154" bestFit="1" customWidth="1"/>
    <col min="15875" max="15875" width="20" style="154" bestFit="1" customWidth="1"/>
    <col min="15876" max="15876" width="13.85546875" style="154" bestFit="1" customWidth="1"/>
    <col min="15877" max="15877" width="8.28515625" style="154" bestFit="1" customWidth="1"/>
    <col min="15878" max="15878" width="47.28515625" style="154" bestFit="1" customWidth="1"/>
    <col min="15879" max="15879" width="13.5703125" style="154" customWidth="1"/>
    <col min="15880" max="15880" width="18.5703125" style="154" customWidth="1"/>
    <col min="15881" max="15881" width="13.85546875" style="154" bestFit="1" customWidth="1"/>
    <col min="15882" max="15882" width="9.140625" style="154"/>
    <col min="15883" max="15883" width="12.5703125" style="154" customWidth="1"/>
    <col min="15884" max="16128" width="9.140625" style="154"/>
    <col min="16129" max="16129" width="4.85546875" style="154" customWidth="1"/>
    <col min="16130" max="16130" width="55.42578125" style="154" bestFit="1" customWidth="1"/>
    <col min="16131" max="16131" width="20" style="154" bestFit="1" customWidth="1"/>
    <col min="16132" max="16132" width="13.85546875" style="154" bestFit="1" customWidth="1"/>
    <col min="16133" max="16133" width="8.28515625" style="154" bestFit="1" customWidth="1"/>
    <col min="16134" max="16134" width="47.28515625" style="154" bestFit="1" customWidth="1"/>
    <col min="16135" max="16135" width="13.5703125" style="154" customWidth="1"/>
    <col min="16136" max="16136" width="18.5703125" style="154" customWidth="1"/>
    <col min="16137" max="16137" width="13.85546875" style="154" bestFit="1" customWidth="1"/>
    <col min="16138" max="16138" width="9.140625" style="154"/>
    <col min="16139" max="16139" width="12.5703125" style="154" customWidth="1"/>
    <col min="16140" max="16384" width="9.140625" style="154"/>
  </cols>
  <sheetData>
    <row r="1" spans="1:8" ht="15.75">
      <c r="A1" s="82" t="s">
        <v>909</v>
      </c>
    </row>
    <row r="2" spans="1:8">
      <c r="B2" s="153" t="s">
        <v>46</v>
      </c>
      <c r="C2" s="153" t="s">
        <v>625</v>
      </c>
      <c r="H2" s="290"/>
    </row>
    <row r="3" spans="1:8">
      <c r="A3" s="477"/>
      <c r="B3" s="474" t="s">
        <v>1827</v>
      </c>
      <c r="C3" s="475">
        <f>SUM(H56+H57+H142+H143+H144+H196+H198+H217+F247+F259+F270+C12)</f>
        <v>359672679</v>
      </c>
      <c r="D3" s="476"/>
      <c r="F3" s="159" t="s">
        <v>626</v>
      </c>
    </row>
    <row r="4" spans="1:8">
      <c r="A4" s="477"/>
      <c r="B4" s="474" t="s">
        <v>630</v>
      </c>
      <c r="C4" s="480">
        <f>SUM(H58+H145+F159+H197+H218+F236+F248+F271)</f>
        <v>9564639.9000000004</v>
      </c>
      <c r="D4" s="476"/>
      <c r="F4" s="291" t="s">
        <v>628</v>
      </c>
      <c r="G4" s="292" t="s">
        <v>629</v>
      </c>
    </row>
    <row r="5" spans="1:8">
      <c r="A5" s="478"/>
      <c r="B5" s="481" t="s">
        <v>37</v>
      </c>
      <c r="C5" s="482">
        <v>100000</v>
      </c>
      <c r="F5" s="291" t="s">
        <v>631</v>
      </c>
      <c r="G5" s="292" t="s">
        <v>632</v>
      </c>
    </row>
    <row r="6" spans="1:8" ht="16.5" customHeight="1">
      <c r="A6" s="479"/>
      <c r="B6" s="474" t="s">
        <v>340</v>
      </c>
      <c r="C6" s="475">
        <v>100000</v>
      </c>
      <c r="F6" s="291" t="s">
        <v>633</v>
      </c>
      <c r="G6" s="292" t="s">
        <v>634</v>
      </c>
    </row>
    <row r="7" spans="1:8">
      <c r="A7" s="479"/>
      <c r="B7" s="483" t="s">
        <v>40</v>
      </c>
      <c r="C7" s="484">
        <v>500000</v>
      </c>
      <c r="F7" s="205"/>
    </row>
    <row r="8" spans="1:8">
      <c r="A8" s="479"/>
      <c r="B8" s="483" t="s">
        <v>41</v>
      </c>
      <c r="C8" s="484">
        <v>50000</v>
      </c>
      <c r="F8" s="205"/>
    </row>
    <row r="9" spans="1:8" ht="25.5">
      <c r="A9" s="478"/>
      <c r="B9" s="481" t="s">
        <v>635</v>
      </c>
      <c r="C9" s="475">
        <v>300000</v>
      </c>
      <c r="F9" s="205"/>
    </row>
    <row r="10" spans="1:8">
      <c r="A10" s="479"/>
      <c r="B10" s="485"/>
      <c r="C10" s="485"/>
      <c r="F10" s="205"/>
    </row>
    <row r="11" spans="1:8">
      <c r="A11" s="477"/>
      <c r="B11" s="474" t="s">
        <v>351</v>
      </c>
      <c r="C11" s="484">
        <f>SUM(H55+H146)</f>
        <v>100000</v>
      </c>
      <c r="D11" s="205"/>
      <c r="F11" s="205"/>
    </row>
    <row r="12" spans="1:8">
      <c r="A12" s="477"/>
      <c r="B12" s="474" t="s">
        <v>627</v>
      </c>
      <c r="C12" s="475">
        <v>50000</v>
      </c>
      <c r="D12" s="205"/>
      <c r="F12" s="205"/>
    </row>
    <row r="13" spans="1:8">
      <c r="A13" s="153" t="s">
        <v>209</v>
      </c>
    </row>
    <row r="14" spans="1:8">
      <c r="A14" s="156" t="s">
        <v>599</v>
      </c>
      <c r="B14" s="156"/>
      <c r="C14" s="157"/>
      <c r="D14" s="158"/>
      <c r="E14" s="158"/>
      <c r="F14" s="158"/>
    </row>
    <row r="15" spans="1:8">
      <c r="A15" s="158"/>
      <c r="B15" s="158"/>
      <c r="C15" s="157"/>
      <c r="D15" s="158"/>
      <c r="E15" s="158"/>
      <c r="F15" s="158"/>
    </row>
    <row r="16" spans="1:8">
      <c r="A16" s="156" t="s">
        <v>600</v>
      </c>
      <c r="B16" s="158"/>
      <c r="C16" s="157"/>
      <c r="D16" s="158"/>
      <c r="E16" s="158"/>
      <c r="F16" s="158"/>
    </row>
    <row r="17" spans="1:6" ht="12.75" customHeight="1">
      <c r="A17" s="159"/>
    </row>
    <row r="18" spans="1:6">
      <c r="A18" s="160" t="s">
        <v>127</v>
      </c>
      <c r="B18" s="161"/>
      <c r="C18" s="162"/>
      <c r="D18" s="161"/>
      <c r="E18" s="161"/>
      <c r="F18" s="161"/>
    </row>
    <row r="19" spans="1:6" ht="13.5" thickBot="1"/>
    <row r="20" spans="1:6" ht="13.5" thickBot="1">
      <c r="A20" s="163" t="s">
        <v>104</v>
      </c>
      <c r="B20" s="164" t="s">
        <v>126</v>
      </c>
      <c r="C20" s="165" t="s">
        <v>125</v>
      </c>
      <c r="D20" s="165" t="s">
        <v>124</v>
      </c>
      <c r="E20" s="166" t="s">
        <v>123</v>
      </c>
      <c r="F20" s="167" t="s">
        <v>122</v>
      </c>
    </row>
    <row r="21" spans="1:6">
      <c r="A21" s="168" t="s">
        <v>208</v>
      </c>
      <c r="B21" s="169"/>
      <c r="C21" s="170"/>
      <c r="D21" s="170"/>
      <c r="E21" s="170"/>
      <c r="F21" s="171"/>
    </row>
    <row r="22" spans="1:6">
      <c r="A22" s="172">
        <v>1</v>
      </c>
      <c r="B22" s="173" t="s">
        <v>134</v>
      </c>
      <c r="C22" s="174" t="s">
        <v>121</v>
      </c>
      <c r="D22" s="174" t="s">
        <v>120</v>
      </c>
      <c r="E22" s="174" t="s">
        <v>119</v>
      </c>
      <c r="F22" s="175">
        <f>2270000+37000</f>
        <v>2307000</v>
      </c>
    </row>
    <row r="23" spans="1:6">
      <c r="A23" s="168" t="s">
        <v>207</v>
      </c>
      <c r="B23" s="176"/>
      <c r="C23" s="177"/>
      <c r="D23" s="177"/>
      <c r="E23" s="177"/>
      <c r="F23" s="178"/>
    </row>
    <row r="24" spans="1:6">
      <c r="A24" s="172">
        <v>1</v>
      </c>
      <c r="B24" s="179" t="s">
        <v>134</v>
      </c>
      <c r="C24" s="180" t="s">
        <v>121</v>
      </c>
      <c r="D24" s="174" t="s">
        <v>120</v>
      </c>
      <c r="E24" s="174" t="s">
        <v>119</v>
      </c>
      <c r="F24" s="175">
        <v>1190000</v>
      </c>
    </row>
    <row r="25" spans="1:6">
      <c r="A25" s="168" t="s">
        <v>206</v>
      </c>
      <c r="B25" s="176"/>
      <c r="C25" s="177"/>
      <c r="D25" s="177"/>
      <c r="E25" s="177"/>
      <c r="F25" s="178"/>
    </row>
    <row r="26" spans="1:6">
      <c r="A26" s="172">
        <v>1</v>
      </c>
      <c r="B26" s="179" t="s">
        <v>134</v>
      </c>
      <c r="C26" s="180" t="s">
        <v>121</v>
      </c>
      <c r="D26" s="174" t="s">
        <v>120</v>
      </c>
      <c r="E26" s="174" t="s">
        <v>119</v>
      </c>
      <c r="F26" s="175">
        <v>1140000</v>
      </c>
    </row>
    <row r="27" spans="1:6">
      <c r="A27" s="168" t="s">
        <v>205</v>
      </c>
      <c r="B27" s="176"/>
      <c r="C27" s="177"/>
      <c r="D27" s="177"/>
      <c r="E27" s="177"/>
      <c r="F27" s="178"/>
    </row>
    <row r="28" spans="1:6">
      <c r="A28" s="172">
        <v>1</v>
      </c>
      <c r="B28" s="179" t="s">
        <v>134</v>
      </c>
      <c r="C28" s="180" t="s">
        <v>121</v>
      </c>
      <c r="D28" s="174" t="s">
        <v>120</v>
      </c>
      <c r="E28" s="174" t="s">
        <v>119</v>
      </c>
      <c r="F28" s="175">
        <v>1390000</v>
      </c>
    </row>
    <row r="29" spans="1:6">
      <c r="A29" s="168" t="s">
        <v>204</v>
      </c>
      <c r="B29" s="176"/>
      <c r="C29" s="177"/>
      <c r="D29" s="177"/>
      <c r="E29" s="177"/>
      <c r="F29" s="178"/>
    </row>
    <row r="30" spans="1:6">
      <c r="A30" s="181">
        <v>1</v>
      </c>
      <c r="B30" s="179" t="s">
        <v>134</v>
      </c>
      <c r="C30" s="180" t="s">
        <v>121</v>
      </c>
      <c r="D30" s="174" t="s">
        <v>120</v>
      </c>
      <c r="E30" s="174" t="s">
        <v>119</v>
      </c>
      <c r="F30" s="175">
        <f>2660000+1464903+723139+118833</f>
        <v>4966875</v>
      </c>
    </row>
    <row r="31" spans="1:6">
      <c r="A31" s="172">
        <v>2</v>
      </c>
      <c r="B31" s="179" t="s">
        <v>198</v>
      </c>
      <c r="C31" s="180" t="s">
        <v>121</v>
      </c>
      <c r="D31" s="174" t="s">
        <v>120</v>
      </c>
      <c r="E31" s="174" t="s">
        <v>119</v>
      </c>
      <c r="F31" s="175">
        <v>118833</v>
      </c>
    </row>
    <row r="32" spans="1:6">
      <c r="A32" s="168" t="s">
        <v>203</v>
      </c>
      <c r="B32" s="176"/>
      <c r="C32" s="177"/>
      <c r="D32" s="177"/>
      <c r="E32" s="177"/>
      <c r="F32" s="178"/>
    </row>
    <row r="33" spans="1:6">
      <c r="A33" s="172">
        <v>1</v>
      </c>
      <c r="B33" s="179" t="s">
        <v>134</v>
      </c>
      <c r="C33" s="180" t="s">
        <v>121</v>
      </c>
      <c r="D33" s="174" t="s">
        <v>120</v>
      </c>
      <c r="E33" s="174" t="s">
        <v>119</v>
      </c>
      <c r="F33" s="175">
        <v>2120000</v>
      </c>
    </row>
    <row r="34" spans="1:6">
      <c r="A34" s="168" t="s">
        <v>202</v>
      </c>
      <c r="B34" s="176"/>
      <c r="C34" s="177"/>
      <c r="D34" s="177"/>
      <c r="E34" s="177"/>
      <c r="F34" s="178"/>
    </row>
    <row r="35" spans="1:6">
      <c r="A35" s="172">
        <v>1</v>
      </c>
      <c r="B35" s="179" t="s">
        <v>134</v>
      </c>
      <c r="C35" s="180" t="s">
        <v>121</v>
      </c>
      <c r="D35" s="174" t="s">
        <v>120</v>
      </c>
      <c r="E35" s="174" t="s">
        <v>119</v>
      </c>
      <c r="F35" s="175">
        <v>2990000</v>
      </c>
    </row>
    <row r="36" spans="1:6">
      <c r="A36" s="168" t="s">
        <v>201</v>
      </c>
      <c r="B36" s="176"/>
      <c r="C36" s="177"/>
      <c r="D36" s="177"/>
      <c r="E36" s="177"/>
      <c r="F36" s="178"/>
    </row>
    <row r="37" spans="1:6">
      <c r="A37" s="172">
        <v>1</v>
      </c>
      <c r="B37" s="179" t="s">
        <v>134</v>
      </c>
      <c r="C37" s="180" t="s">
        <v>121</v>
      </c>
      <c r="D37" s="174" t="s">
        <v>120</v>
      </c>
      <c r="E37" s="174" t="s">
        <v>119</v>
      </c>
      <c r="F37" s="175">
        <f>2170000+17000</f>
        <v>2187000</v>
      </c>
    </row>
    <row r="38" spans="1:6">
      <c r="A38" s="168" t="s">
        <v>200</v>
      </c>
      <c r="B38" s="176"/>
      <c r="C38" s="177"/>
      <c r="D38" s="177"/>
      <c r="E38" s="177"/>
      <c r="F38" s="178"/>
    </row>
    <row r="39" spans="1:6">
      <c r="A39" s="172">
        <v>1</v>
      </c>
      <c r="B39" s="179" t="s">
        <v>134</v>
      </c>
      <c r="C39" s="180" t="s">
        <v>121</v>
      </c>
      <c r="D39" s="174" t="s">
        <v>120</v>
      </c>
      <c r="E39" s="174" t="s">
        <v>119</v>
      </c>
      <c r="F39" s="175">
        <f>2990000+130000</f>
        <v>3120000</v>
      </c>
    </row>
    <row r="40" spans="1:6">
      <c r="A40" s="168" t="s">
        <v>601</v>
      </c>
      <c r="B40" s="176"/>
      <c r="C40" s="177"/>
      <c r="D40" s="177"/>
      <c r="E40" s="177"/>
      <c r="F40" s="178"/>
    </row>
    <row r="41" spans="1:6">
      <c r="A41" s="181">
        <v>1</v>
      </c>
      <c r="B41" s="179" t="s">
        <v>134</v>
      </c>
      <c r="C41" s="180" t="s">
        <v>121</v>
      </c>
      <c r="D41" s="174" t="s">
        <v>120</v>
      </c>
      <c r="E41" s="174" t="s">
        <v>119</v>
      </c>
      <c r="F41" s="175">
        <v>1290000</v>
      </c>
    </row>
    <row r="42" spans="1:6" ht="13.5" thickBot="1">
      <c r="A42" s="182">
        <v>2</v>
      </c>
      <c r="B42" s="183" t="s">
        <v>602</v>
      </c>
      <c r="C42" s="184" t="s">
        <v>121</v>
      </c>
      <c r="D42" s="184" t="s">
        <v>120</v>
      </c>
      <c r="E42" s="184" t="s">
        <v>119</v>
      </c>
      <c r="F42" s="185">
        <v>3179000</v>
      </c>
    </row>
    <row r="43" spans="1:6" ht="13.5" thickBot="1">
      <c r="A43" s="186" t="s">
        <v>199</v>
      </c>
      <c r="B43" s="187"/>
      <c r="C43" s="188"/>
      <c r="D43" s="188"/>
      <c r="E43" s="188"/>
      <c r="F43" s="189"/>
    </row>
    <row r="44" spans="1:6">
      <c r="A44" s="172">
        <v>1</v>
      </c>
      <c r="B44" s="173" t="s">
        <v>198</v>
      </c>
      <c r="C44" s="190" t="s">
        <v>121</v>
      </c>
      <c r="D44" s="191" t="s">
        <v>120</v>
      </c>
      <c r="E44" s="191" t="s">
        <v>119</v>
      </c>
      <c r="F44" s="192">
        <v>99403</v>
      </c>
    </row>
    <row r="45" spans="1:6">
      <c r="A45" s="168" t="s">
        <v>197</v>
      </c>
      <c r="B45" s="176"/>
      <c r="C45" s="177"/>
      <c r="D45" s="177"/>
      <c r="E45" s="177"/>
      <c r="F45" s="178"/>
    </row>
    <row r="46" spans="1:6">
      <c r="A46" s="172">
        <v>1</v>
      </c>
      <c r="B46" s="179" t="s">
        <v>134</v>
      </c>
      <c r="C46" s="180" t="s">
        <v>121</v>
      </c>
      <c r="D46" s="174" t="s">
        <v>120</v>
      </c>
      <c r="E46" s="174" t="s">
        <v>119</v>
      </c>
      <c r="F46" s="175">
        <v>930000</v>
      </c>
    </row>
    <row r="47" spans="1:6">
      <c r="A47" s="168" t="s">
        <v>196</v>
      </c>
      <c r="B47" s="176"/>
      <c r="C47" s="177"/>
      <c r="D47" s="177"/>
      <c r="E47" s="177"/>
      <c r="F47" s="178"/>
    </row>
    <row r="48" spans="1:6">
      <c r="A48" s="172">
        <v>1</v>
      </c>
      <c r="B48" s="179" t="s">
        <v>134</v>
      </c>
      <c r="C48" s="180" t="s">
        <v>121</v>
      </c>
      <c r="D48" s="174" t="s">
        <v>120</v>
      </c>
      <c r="E48" s="174" t="s">
        <v>119</v>
      </c>
      <c r="F48" s="175">
        <f>3090000+56800+19000</f>
        <v>3165800</v>
      </c>
    </row>
    <row r="49" spans="1:9">
      <c r="A49" s="168" t="s">
        <v>195</v>
      </c>
      <c r="B49" s="176"/>
      <c r="C49" s="177"/>
      <c r="D49" s="177"/>
      <c r="E49" s="177"/>
      <c r="F49" s="178"/>
    </row>
    <row r="50" spans="1:9">
      <c r="A50" s="172">
        <v>1</v>
      </c>
      <c r="B50" s="179" t="s">
        <v>134</v>
      </c>
      <c r="C50" s="180" t="s">
        <v>121</v>
      </c>
      <c r="D50" s="174" t="s">
        <v>120</v>
      </c>
      <c r="E50" s="174" t="s">
        <v>119</v>
      </c>
      <c r="F50" s="175">
        <f>2170000+250000</f>
        <v>2420000</v>
      </c>
    </row>
    <row r="51" spans="1:9">
      <c r="A51" s="168" t="s">
        <v>194</v>
      </c>
      <c r="B51" s="176"/>
      <c r="C51" s="177"/>
      <c r="D51" s="177"/>
      <c r="E51" s="177"/>
      <c r="F51" s="178"/>
    </row>
    <row r="52" spans="1:9">
      <c r="A52" s="172">
        <v>1</v>
      </c>
      <c r="B52" s="179" t="s">
        <v>134</v>
      </c>
      <c r="C52" s="180" t="s">
        <v>121</v>
      </c>
      <c r="D52" s="174" t="s">
        <v>120</v>
      </c>
      <c r="E52" s="174" t="s">
        <v>119</v>
      </c>
      <c r="F52" s="175">
        <v>2780000</v>
      </c>
    </row>
    <row r="53" spans="1:9">
      <c r="A53" s="168" t="s">
        <v>193</v>
      </c>
      <c r="B53" s="176"/>
      <c r="C53" s="177"/>
      <c r="D53" s="177"/>
      <c r="E53" s="177"/>
      <c r="F53" s="178"/>
    </row>
    <row r="54" spans="1:9">
      <c r="A54" s="172">
        <v>1</v>
      </c>
      <c r="B54" s="179" t="s">
        <v>134</v>
      </c>
      <c r="C54" s="180" t="s">
        <v>121</v>
      </c>
      <c r="D54" s="174" t="s">
        <v>120</v>
      </c>
      <c r="E54" s="174" t="s">
        <v>119</v>
      </c>
      <c r="F54" s="175">
        <f>2470000+120000</f>
        <v>2590000</v>
      </c>
    </row>
    <row r="55" spans="1:9">
      <c r="A55" s="168" t="s">
        <v>192</v>
      </c>
      <c r="B55" s="176"/>
      <c r="C55" s="177"/>
      <c r="D55" s="177"/>
      <c r="E55" s="177"/>
      <c r="F55" s="178"/>
      <c r="H55" s="193">
        <v>50000</v>
      </c>
      <c r="I55" s="194" t="s">
        <v>337</v>
      </c>
    </row>
    <row r="56" spans="1:9">
      <c r="A56" s="172">
        <v>1</v>
      </c>
      <c r="B56" s="173" t="s">
        <v>134</v>
      </c>
      <c r="C56" s="174" t="s">
        <v>121</v>
      </c>
      <c r="D56" s="174" t="s">
        <v>120</v>
      </c>
      <c r="E56" s="174" t="s">
        <v>119</v>
      </c>
      <c r="F56" s="175">
        <v>980000</v>
      </c>
      <c r="H56" s="195">
        <f>F22+F24+F26+F28+F30+F33+F35+F37+F39+F41+F46+F48+F50+F52+F56+F54+F42</f>
        <v>38745675</v>
      </c>
      <c r="I56" s="196" t="s">
        <v>134</v>
      </c>
    </row>
    <row r="57" spans="1:9">
      <c r="A57" s="197" t="s">
        <v>191</v>
      </c>
      <c r="B57" s="198"/>
      <c r="C57" s="177"/>
      <c r="D57" s="177"/>
      <c r="E57" s="177"/>
      <c r="F57" s="178"/>
      <c r="H57" s="195">
        <f>F31+F44</f>
        <v>218236</v>
      </c>
      <c r="I57" s="196" t="s">
        <v>603</v>
      </c>
    </row>
    <row r="58" spans="1:9">
      <c r="A58" s="199" t="s">
        <v>79</v>
      </c>
      <c r="B58" s="200" t="s">
        <v>190</v>
      </c>
      <c r="C58" s="174" t="s">
        <v>121</v>
      </c>
      <c r="D58" s="174" t="s">
        <v>120</v>
      </c>
      <c r="E58" s="174" t="s">
        <v>119</v>
      </c>
      <c r="F58" s="201">
        <v>100000</v>
      </c>
      <c r="H58" s="202">
        <f>F58+F59+F60</f>
        <v>1057716</v>
      </c>
      <c r="I58" s="158" t="s">
        <v>191</v>
      </c>
    </row>
    <row r="59" spans="1:9">
      <c r="A59" s="199" t="s">
        <v>75</v>
      </c>
      <c r="B59" s="200" t="s">
        <v>189</v>
      </c>
      <c r="C59" s="191" t="s">
        <v>121</v>
      </c>
      <c r="D59" s="203" t="s">
        <v>120</v>
      </c>
      <c r="E59" s="203" t="s">
        <v>119</v>
      </c>
      <c r="F59" s="201">
        <f>802000+105716</f>
        <v>907716</v>
      </c>
      <c r="G59" s="204"/>
      <c r="H59" s="205">
        <f>SUM(H56:H58)</f>
        <v>40021627</v>
      </c>
      <c r="I59" s="154" t="s">
        <v>604</v>
      </c>
    </row>
    <row r="60" spans="1:9" ht="13.5" customHeight="1" thickBot="1">
      <c r="A60" s="206" t="s">
        <v>70</v>
      </c>
      <c r="B60" s="207" t="s">
        <v>188</v>
      </c>
      <c r="C60" s="208" t="s">
        <v>121</v>
      </c>
      <c r="D60" s="209" t="s">
        <v>120</v>
      </c>
      <c r="E60" s="209" t="s">
        <v>155</v>
      </c>
      <c r="F60" s="210">
        <v>50000</v>
      </c>
    </row>
    <row r="61" spans="1:9" ht="13.5" customHeight="1">
      <c r="A61" s="211"/>
      <c r="B61" s="212"/>
      <c r="C61" s="211"/>
      <c r="D61" s="213"/>
      <c r="E61" s="213"/>
      <c r="F61" s="214"/>
      <c r="H61" s="205"/>
    </row>
    <row r="62" spans="1:9" ht="13.5" customHeight="1">
      <c r="A62" s="211"/>
      <c r="B62" s="212"/>
      <c r="C62" s="211"/>
      <c r="D62" s="213"/>
      <c r="E62" s="213"/>
      <c r="F62" s="214"/>
      <c r="H62" s="205"/>
    </row>
    <row r="63" spans="1:9">
      <c r="A63" s="215" t="s">
        <v>187</v>
      </c>
      <c r="B63" s="158"/>
      <c r="C63" s="157"/>
      <c r="D63" s="157"/>
      <c r="E63" s="158"/>
      <c r="F63" s="158"/>
    </row>
    <row r="64" spans="1:9">
      <c r="A64" s="156" t="s">
        <v>605</v>
      </c>
      <c r="B64" s="158"/>
      <c r="C64" s="157"/>
      <c r="D64" s="157"/>
      <c r="E64" s="158"/>
      <c r="F64" s="158"/>
    </row>
    <row r="65" spans="1:8">
      <c r="A65" s="158"/>
      <c r="B65" s="158"/>
      <c r="C65" s="157"/>
      <c r="D65" s="157"/>
      <c r="E65" s="158"/>
      <c r="F65" s="158"/>
      <c r="H65" s="205"/>
    </row>
    <row r="66" spans="1:8">
      <c r="A66" s="156" t="s">
        <v>600</v>
      </c>
      <c r="B66" s="158"/>
      <c r="C66" s="157"/>
      <c r="D66" s="158"/>
      <c r="E66" s="158"/>
      <c r="F66" s="158"/>
    </row>
    <row r="67" spans="1:8">
      <c r="A67" s="159"/>
      <c r="D67" s="155"/>
    </row>
    <row r="68" spans="1:8">
      <c r="A68" s="160" t="s">
        <v>127</v>
      </c>
      <c r="B68" s="161"/>
      <c r="C68" s="162"/>
      <c r="D68" s="162"/>
      <c r="E68" s="161"/>
      <c r="F68" s="161"/>
    </row>
    <row r="69" spans="1:8" ht="13.5" thickBot="1">
      <c r="D69" s="155"/>
    </row>
    <row r="70" spans="1:8">
      <c r="A70" s="216" t="s">
        <v>104</v>
      </c>
      <c r="B70" s="217" t="s">
        <v>126</v>
      </c>
      <c r="C70" s="218" t="s">
        <v>125</v>
      </c>
      <c r="D70" s="218" t="s">
        <v>124</v>
      </c>
      <c r="E70" s="218" t="s">
        <v>123</v>
      </c>
      <c r="F70" s="219" t="s">
        <v>122</v>
      </c>
    </row>
    <row r="71" spans="1:8">
      <c r="A71" s="623" t="s">
        <v>186</v>
      </c>
      <c r="B71" s="624"/>
      <c r="C71" s="624"/>
      <c r="D71" s="624"/>
      <c r="E71" s="624"/>
      <c r="F71" s="625"/>
    </row>
    <row r="72" spans="1:8">
      <c r="A72" s="181">
        <v>1</v>
      </c>
      <c r="B72" s="179" t="s">
        <v>153</v>
      </c>
      <c r="C72" s="220" t="s">
        <v>121</v>
      </c>
      <c r="D72" s="220" t="s">
        <v>120</v>
      </c>
      <c r="E72" s="220" t="s">
        <v>119</v>
      </c>
      <c r="F72" s="175">
        <v>4799000</v>
      </c>
    </row>
    <row r="73" spans="1:8">
      <c r="A73" s="199">
        <v>2</v>
      </c>
      <c r="B73" s="200" t="s">
        <v>162</v>
      </c>
      <c r="C73" s="220" t="s">
        <v>121</v>
      </c>
      <c r="D73" s="203" t="s">
        <v>120</v>
      </c>
      <c r="E73" s="220" t="s">
        <v>119</v>
      </c>
      <c r="F73" s="221">
        <f>(41000-41000)+32000</f>
        <v>32000</v>
      </c>
    </row>
    <row r="74" spans="1:8">
      <c r="A74" s="199">
        <v>3</v>
      </c>
      <c r="B74" s="200" t="s">
        <v>29</v>
      </c>
      <c r="C74" s="220" t="s">
        <v>121</v>
      </c>
      <c r="D74" s="203" t="s">
        <v>120</v>
      </c>
      <c r="E74" s="220" t="s">
        <v>119</v>
      </c>
      <c r="F74" s="222">
        <v>91000</v>
      </c>
    </row>
    <row r="75" spans="1:8">
      <c r="A75" s="623" t="s">
        <v>185</v>
      </c>
      <c r="B75" s="624"/>
      <c r="C75" s="624"/>
      <c r="D75" s="624"/>
      <c r="E75" s="624"/>
      <c r="F75" s="625"/>
    </row>
    <row r="76" spans="1:8">
      <c r="A76" s="199">
        <v>1</v>
      </c>
      <c r="B76" s="200" t="s">
        <v>184</v>
      </c>
      <c r="C76" s="220" t="s">
        <v>121</v>
      </c>
      <c r="D76" s="203" t="s">
        <v>120</v>
      </c>
      <c r="E76" s="220" t="s">
        <v>119</v>
      </c>
      <c r="F76" s="221">
        <f>8126000+22000+30220</f>
        <v>8178220</v>
      </c>
    </row>
    <row r="77" spans="1:8">
      <c r="A77" s="199">
        <v>2</v>
      </c>
      <c r="B77" s="200" t="s">
        <v>183</v>
      </c>
      <c r="C77" s="220" t="s">
        <v>121</v>
      </c>
      <c r="D77" s="203" t="s">
        <v>120</v>
      </c>
      <c r="E77" s="220" t="s">
        <v>119</v>
      </c>
      <c r="F77" s="221">
        <v>587000</v>
      </c>
    </row>
    <row r="78" spans="1:8">
      <c r="A78" s="199">
        <v>3</v>
      </c>
      <c r="B78" s="200" t="s">
        <v>162</v>
      </c>
      <c r="C78" s="220" t="s">
        <v>121</v>
      </c>
      <c r="D78" s="203" t="s">
        <v>120</v>
      </c>
      <c r="E78" s="220" t="s">
        <v>119</v>
      </c>
      <c r="F78" s="221">
        <v>20000</v>
      </c>
    </row>
    <row r="79" spans="1:8" ht="25.5">
      <c r="A79" s="223">
        <v>4</v>
      </c>
      <c r="B79" s="224" t="s">
        <v>182</v>
      </c>
      <c r="C79" s="225" t="s">
        <v>121</v>
      </c>
      <c r="D79" s="226" t="s">
        <v>120</v>
      </c>
      <c r="E79" s="225" t="s">
        <v>119</v>
      </c>
      <c r="F79" s="227">
        <v>152000</v>
      </c>
    </row>
    <row r="80" spans="1:8">
      <c r="A80" s="199">
        <v>5</v>
      </c>
      <c r="B80" s="200" t="s">
        <v>175</v>
      </c>
      <c r="C80" s="220" t="s">
        <v>121</v>
      </c>
      <c r="D80" s="203" t="s">
        <v>120</v>
      </c>
      <c r="E80" s="220" t="s">
        <v>119</v>
      </c>
      <c r="F80" s="221">
        <f>206000+84000</f>
        <v>290000</v>
      </c>
    </row>
    <row r="81" spans="1:7">
      <c r="A81" s="199">
        <v>6</v>
      </c>
      <c r="B81" s="200" t="s">
        <v>29</v>
      </c>
      <c r="C81" s="220" t="s">
        <v>121</v>
      </c>
      <c r="D81" s="203" t="s">
        <v>120</v>
      </c>
      <c r="E81" s="220" t="s">
        <v>119</v>
      </c>
      <c r="F81" s="222">
        <f>(207000+43765)</f>
        <v>250765</v>
      </c>
      <c r="G81" s="204"/>
    </row>
    <row r="82" spans="1:7">
      <c r="A82" s="228">
        <v>7</v>
      </c>
      <c r="B82" s="200" t="s">
        <v>382</v>
      </c>
      <c r="C82" s="220" t="s">
        <v>121</v>
      </c>
      <c r="D82" s="203" t="s">
        <v>120</v>
      </c>
      <c r="E82" s="220" t="s">
        <v>119</v>
      </c>
      <c r="F82" s="222">
        <v>12000</v>
      </c>
      <c r="G82" s="204"/>
    </row>
    <row r="83" spans="1:7">
      <c r="A83" s="623" t="s">
        <v>383</v>
      </c>
      <c r="B83" s="624"/>
      <c r="C83" s="624"/>
      <c r="D83" s="624"/>
      <c r="E83" s="624"/>
      <c r="F83" s="625"/>
    </row>
    <row r="84" spans="1:7">
      <c r="A84" s="620" t="s">
        <v>384</v>
      </c>
      <c r="B84" s="621"/>
      <c r="C84" s="621"/>
      <c r="D84" s="621"/>
      <c r="E84" s="621"/>
      <c r="F84" s="622"/>
    </row>
    <row r="85" spans="1:7">
      <c r="A85" s="199">
        <v>1</v>
      </c>
      <c r="B85" s="229" t="s">
        <v>153</v>
      </c>
      <c r="C85" s="230" t="s">
        <v>121</v>
      </c>
      <c r="D85" s="184" t="s">
        <v>120</v>
      </c>
      <c r="E85" s="230" t="s">
        <v>119</v>
      </c>
      <c r="F85" s="185">
        <v>0</v>
      </c>
    </row>
    <row r="86" spans="1:7">
      <c r="A86" s="199">
        <v>2</v>
      </c>
      <c r="B86" s="229" t="s">
        <v>152</v>
      </c>
      <c r="C86" s="230" t="s">
        <v>121</v>
      </c>
      <c r="D86" s="184" t="s">
        <v>120</v>
      </c>
      <c r="E86" s="230" t="s">
        <v>119</v>
      </c>
      <c r="F86" s="185">
        <v>0</v>
      </c>
    </row>
    <row r="87" spans="1:7">
      <c r="A87" s="199">
        <v>3</v>
      </c>
      <c r="B87" s="229" t="s">
        <v>162</v>
      </c>
      <c r="C87" s="230" t="s">
        <v>121</v>
      </c>
      <c r="D87" s="184" t="s">
        <v>120</v>
      </c>
      <c r="E87" s="230" t="s">
        <v>119</v>
      </c>
      <c r="F87" s="185">
        <v>0</v>
      </c>
    </row>
    <row r="88" spans="1:7">
      <c r="A88" s="199">
        <v>4</v>
      </c>
      <c r="B88" s="229" t="s">
        <v>29</v>
      </c>
      <c r="C88" s="230" t="s">
        <v>121</v>
      </c>
      <c r="D88" s="184" t="s">
        <v>120</v>
      </c>
      <c r="E88" s="230" t="s">
        <v>119</v>
      </c>
      <c r="F88" s="231">
        <v>0</v>
      </c>
    </row>
    <row r="89" spans="1:7">
      <c r="A89" s="620" t="s">
        <v>385</v>
      </c>
      <c r="B89" s="621"/>
      <c r="C89" s="621"/>
      <c r="D89" s="621"/>
      <c r="E89" s="621"/>
      <c r="F89" s="622"/>
    </row>
    <row r="90" spans="1:7">
      <c r="A90" s="181">
        <v>1</v>
      </c>
      <c r="B90" s="179" t="s">
        <v>153</v>
      </c>
      <c r="C90" s="220" t="s">
        <v>121</v>
      </c>
      <c r="D90" s="220" t="s">
        <v>120</v>
      </c>
      <c r="E90" s="220" t="s">
        <v>119</v>
      </c>
      <c r="F90" s="232">
        <f>6478000+19500000</f>
        <v>25978000</v>
      </c>
    </row>
    <row r="91" spans="1:7">
      <c r="A91" s="199">
        <v>2</v>
      </c>
      <c r="B91" s="200" t="s">
        <v>152</v>
      </c>
      <c r="C91" s="220" t="s">
        <v>121</v>
      </c>
      <c r="D91" s="203" t="s">
        <v>120</v>
      </c>
      <c r="E91" s="220" t="s">
        <v>119</v>
      </c>
      <c r="F91" s="233">
        <f>62000-62000</f>
        <v>0</v>
      </c>
    </row>
    <row r="92" spans="1:7">
      <c r="A92" s="199">
        <v>3</v>
      </c>
      <c r="B92" s="200" t="s">
        <v>29</v>
      </c>
      <c r="C92" s="220" t="s">
        <v>121</v>
      </c>
      <c r="D92" s="203" t="s">
        <v>120</v>
      </c>
      <c r="E92" s="220" t="s">
        <v>119</v>
      </c>
      <c r="F92" s="232">
        <f>65000+117000+18388.5+9397.2+30097.02+135776.01</f>
        <v>375658.73</v>
      </c>
    </row>
    <row r="93" spans="1:7">
      <c r="A93" s="623" t="s">
        <v>606</v>
      </c>
      <c r="B93" s="624"/>
      <c r="C93" s="624"/>
      <c r="D93" s="624"/>
      <c r="E93" s="624"/>
      <c r="F93" s="625"/>
    </row>
    <row r="94" spans="1:7">
      <c r="A94" s="620" t="s">
        <v>386</v>
      </c>
      <c r="B94" s="621"/>
      <c r="C94" s="621"/>
      <c r="D94" s="621"/>
      <c r="E94" s="621"/>
      <c r="F94" s="622"/>
    </row>
    <row r="95" spans="1:7">
      <c r="A95" s="199">
        <v>1</v>
      </c>
      <c r="B95" s="200" t="s">
        <v>387</v>
      </c>
      <c r="C95" s="220" t="s">
        <v>121</v>
      </c>
      <c r="D95" s="203" t="s">
        <v>120</v>
      </c>
      <c r="E95" s="220" t="s">
        <v>119</v>
      </c>
      <c r="F95" s="221">
        <v>5215500</v>
      </c>
    </row>
    <row r="96" spans="1:7">
      <c r="A96" s="199">
        <v>2</v>
      </c>
      <c r="B96" s="234" t="s">
        <v>388</v>
      </c>
      <c r="C96" s="220" t="s">
        <v>121</v>
      </c>
      <c r="D96" s="203" t="s">
        <v>120</v>
      </c>
      <c r="E96" s="220" t="s">
        <v>119</v>
      </c>
      <c r="F96" s="221">
        <v>8200000</v>
      </c>
    </row>
    <row r="97" spans="1:6" ht="13.5" thickBot="1">
      <c r="A97" s="235">
        <v>3</v>
      </c>
      <c r="B97" s="236" t="s">
        <v>29</v>
      </c>
      <c r="C97" s="237" t="s">
        <v>121</v>
      </c>
      <c r="D97" s="237" t="s">
        <v>120</v>
      </c>
      <c r="E97" s="237" t="s">
        <v>119</v>
      </c>
      <c r="F97" s="238">
        <f>42902.4+91747+849939.04+18388.5+9397.2+30097.02+135776.01</f>
        <v>1178247.17</v>
      </c>
    </row>
    <row r="98" spans="1:6">
      <c r="A98" s="239" t="s">
        <v>181</v>
      </c>
      <c r="B98" s="240"/>
      <c r="C98" s="240"/>
      <c r="D98" s="240"/>
      <c r="E98" s="240"/>
      <c r="F98" s="241">
        <f>SUM(F99:F105)</f>
        <v>10333283</v>
      </c>
    </row>
    <row r="99" spans="1:6" s="242" customFormat="1">
      <c r="A99" s="620" t="s">
        <v>389</v>
      </c>
      <c r="B99" s="621"/>
      <c r="C99" s="621"/>
      <c r="D99" s="621"/>
      <c r="E99" s="621"/>
      <c r="F99" s="622"/>
    </row>
    <row r="100" spans="1:6" s="242" customFormat="1">
      <c r="A100" s="199">
        <v>1</v>
      </c>
      <c r="B100" s="200" t="s">
        <v>180</v>
      </c>
      <c r="C100" s="220" t="s">
        <v>121</v>
      </c>
      <c r="D100" s="203" t="s">
        <v>120</v>
      </c>
      <c r="E100" s="220" t="s">
        <v>119</v>
      </c>
      <c r="F100" s="221">
        <v>3250000</v>
      </c>
    </row>
    <row r="101" spans="1:6" s="242" customFormat="1">
      <c r="A101" s="199">
        <v>2</v>
      </c>
      <c r="B101" s="200" t="s">
        <v>179</v>
      </c>
      <c r="C101" s="220" t="s">
        <v>121</v>
      </c>
      <c r="D101" s="203" t="s">
        <v>120</v>
      </c>
      <c r="E101" s="220" t="s">
        <v>119</v>
      </c>
      <c r="F101" s="221">
        <f>ROUND(6430953-99402.67,0)</f>
        <v>6331550</v>
      </c>
    </row>
    <row r="102" spans="1:6" s="242" customFormat="1">
      <c r="A102" s="199">
        <v>3</v>
      </c>
      <c r="B102" s="200" t="s">
        <v>178</v>
      </c>
      <c r="C102" s="220" t="s">
        <v>121</v>
      </c>
      <c r="D102" s="203" t="s">
        <v>120</v>
      </c>
      <c r="E102" s="220" t="s">
        <v>119</v>
      </c>
      <c r="F102" s="221">
        <v>247000</v>
      </c>
    </row>
    <row r="103" spans="1:6" s="242" customFormat="1">
      <c r="A103" s="199">
        <v>4</v>
      </c>
      <c r="B103" s="200" t="s">
        <v>177</v>
      </c>
      <c r="C103" s="220" t="s">
        <v>121</v>
      </c>
      <c r="D103" s="203" t="s">
        <v>120</v>
      </c>
      <c r="E103" s="220" t="s">
        <v>119</v>
      </c>
      <c r="F103" s="221">
        <v>113000</v>
      </c>
    </row>
    <row r="104" spans="1:6" s="242" customFormat="1">
      <c r="A104" s="199">
        <v>5</v>
      </c>
      <c r="B104" s="200" t="s">
        <v>176</v>
      </c>
      <c r="C104" s="220" t="s">
        <v>121</v>
      </c>
      <c r="D104" s="203" t="s">
        <v>120</v>
      </c>
      <c r="E104" s="220" t="s">
        <v>119</v>
      </c>
      <c r="F104" s="221">
        <v>26000</v>
      </c>
    </row>
    <row r="105" spans="1:6" s="242" customFormat="1">
      <c r="A105" s="181">
        <v>6</v>
      </c>
      <c r="B105" s="179" t="s">
        <v>171</v>
      </c>
      <c r="C105" s="220" t="s">
        <v>121</v>
      </c>
      <c r="D105" s="220" t="s">
        <v>120</v>
      </c>
      <c r="E105" s="220" t="s">
        <v>119</v>
      </c>
      <c r="F105" s="222">
        <f>ROUND(160000+366500-((103288.02+(156881.8-99402.67))),0)</f>
        <v>365733</v>
      </c>
    </row>
    <row r="106" spans="1:6" s="242" customFormat="1">
      <c r="A106" s="620" t="s">
        <v>390</v>
      </c>
      <c r="B106" s="621"/>
      <c r="C106" s="621"/>
      <c r="D106" s="621"/>
      <c r="E106" s="621"/>
      <c r="F106" s="622"/>
    </row>
    <row r="107" spans="1:6" s="242" customFormat="1">
      <c r="A107" s="199">
        <v>1</v>
      </c>
      <c r="B107" s="200" t="s">
        <v>151</v>
      </c>
      <c r="C107" s="220" t="s">
        <v>121</v>
      </c>
      <c r="D107" s="203" t="s">
        <v>120</v>
      </c>
      <c r="E107" s="220" t="s">
        <v>119</v>
      </c>
      <c r="F107" s="221">
        <v>5304000</v>
      </c>
    </row>
    <row r="108" spans="1:6" s="242" customFormat="1" ht="13.5" thickBot="1">
      <c r="A108" s="206">
        <v>2</v>
      </c>
      <c r="B108" s="236" t="s">
        <v>29</v>
      </c>
      <c r="C108" s="237" t="s">
        <v>121</v>
      </c>
      <c r="D108" s="237" t="s">
        <v>120</v>
      </c>
      <c r="E108" s="237" t="s">
        <v>119</v>
      </c>
      <c r="F108" s="243">
        <v>225000</v>
      </c>
    </row>
    <row r="109" spans="1:6">
      <c r="A109" s="629" t="s">
        <v>607</v>
      </c>
      <c r="B109" s="630"/>
      <c r="C109" s="630"/>
      <c r="D109" s="630"/>
      <c r="E109" s="630"/>
      <c r="F109" s="631"/>
    </row>
    <row r="110" spans="1:6">
      <c r="A110" s="199">
        <v>1</v>
      </c>
      <c r="B110" s="200" t="s">
        <v>153</v>
      </c>
      <c r="C110" s="220" t="s">
        <v>121</v>
      </c>
      <c r="D110" s="203" t="s">
        <v>120</v>
      </c>
      <c r="E110" s="220" t="s">
        <v>119</v>
      </c>
      <c r="F110" s="221">
        <f>18747000+67000+140000</f>
        <v>18954000</v>
      </c>
    </row>
    <row r="111" spans="1:6">
      <c r="A111" s="199">
        <v>2</v>
      </c>
      <c r="B111" s="200" t="s">
        <v>175</v>
      </c>
      <c r="C111" s="220" t="s">
        <v>121</v>
      </c>
      <c r="D111" s="203" t="s">
        <v>120</v>
      </c>
      <c r="E111" s="220" t="s">
        <v>119</v>
      </c>
      <c r="F111" s="221">
        <v>1133000</v>
      </c>
    </row>
    <row r="112" spans="1:6" ht="25.5">
      <c r="A112" s="199">
        <v>3</v>
      </c>
      <c r="B112" s="224" t="s">
        <v>174</v>
      </c>
      <c r="C112" s="220" t="s">
        <v>121</v>
      </c>
      <c r="D112" s="203" t="s">
        <v>120</v>
      </c>
      <c r="E112" s="220" t="s">
        <v>119</v>
      </c>
      <c r="F112" s="222">
        <v>966789</v>
      </c>
    </row>
    <row r="113" spans="1:6" ht="38.25">
      <c r="A113" s="223">
        <v>4</v>
      </c>
      <c r="B113" s="224" t="s">
        <v>173</v>
      </c>
      <c r="C113" s="225"/>
      <c r="D113" s="226"/>
      <c r="E113" s="225"/>
      <c r="F113" s="244">
        <v>800000</v>
      </c>
    </row>
    <row r="114" spans="1:6">
      <c r="A114" s="199">
        <v>5</v>
      </c>
      <c r="B114" s="200" t="s">
        <v>29</v>
      </c>
      <c r="C114" s="220" t="s">
        <v>121</v>
      </c>
      <c r="D114" s="203" t="s">
        <v>120</v>
      </c>
      <c r="E114" s="220" t="s">
        <v>119</v>
      </c>
      <c r="F114" s="222">
        <v>95000</v>
      </c>
    </row>
    <row r="115" spans="1:6">
      <c r="A115" s="228">
        <v>6</v>
      </c>
      <c r="B115" s="179" t="s">
        <v>391</v>
      </c>
      <c r="C115" s="180" t="s">
        <v>121</v>
      </c>
      <c r="D115" s="174" t="s">
        <v>120</v>
      </c>
      <c r="E115" s="174" t="s">
        <v>119</v>
      </c>
      <c r="F115" s="175">
        <v>268614</v>
      </c>
    </row>
    <row r="116" spans="1:6" ht="12" customHeight="1">
      <c r="A116" s="623" t="s">
        <v>172</v>
      </c>
      <c r="B116" s="624"/>
      <c r="C116" s="624"/>
      <c r="D116" s="624"/>
      <c r="E116" s="624"/>
      <c r="F116" s="625"/>
    </row>
    <row r="117" spans="1:6" s="83" customFormat="1">
      <c r="A117" s="620" t="s">
        <v>392</v>
      </c>
      <c r="B117" s="621"/>
      <c r="C117" s="621"/>
      <c r="D117" s="621"/>
      <c r="E117" s="621"/>
      <c r="F117" s="622"/>
    </row>
    <row r="118" spans="1:6" s="83" customFormat="1">
      <c r="A118" s="245">
        <v>1</v>
      </c>
      <c r="B118" s="246" t="s">
        <v>153</v>
      </c>
      <c r="C118" s="247" t="s">
        <v>121</v>
      </c>
      <c r="D118" s="248" t="s">
        <v>120</v>
      </c>
      <c r="E118" s="247" t="s">
        <v>119</v>
      </c>
      <c r="F118" s="221">
        <f>8600000+193000+99000</f>
        <v>8892000</v>
      </c>
    </row>
    <row r="119" spans="1:6" s="83" customFormat="1">
      <c r="A119" s="199">
        <v>2</v>
      </c>
      <c r="B119" s="200" t="s">
        <v>162</v>
      </c>
      <c r="C119" s="220" t="s">
        <v>121</v>
      </c>
      <c r="D119" s="203" t="s">
        <v>120</v>
      </c>
      <c r="E119" s="220" t="s">
        <v>119</v>
      </c>
      <c r="F119" s="221">
        <v>33000</v>
      </c>
    </row>
    <row r="120" spans="1:6" s="83" customFormat="1">
      <c r="A120" s="245">
        <v>3</v>
      </c>
      <c r="B120" s="246" t="s">
        <v>171</v>
      </c>
      <c r="C120" s="247" t="s">
        <v>121</v>
      </c>
      <c r="D120" s="248" t="s">
        <v>120</v>
      </c>
      <c r="E120" s="247" t="s">
        <v>119</v>
      </c>
      <c r="F120" s="221">
        <v>280000</v>
      </c>
    </row>
    <row r="121" spans="1:6" s="83" customFormat="1">
      <c r="A121" s="620" t="s">
        <v>393</v>
      </c>
      <c r="B121" s="621"/>
      <c r="C121" s="621"/>
      <c r="D121" s="621"/>
      <c r="E121" s="621"/>
      <c r="F121" s="622"/>
    </row>
    <row r="122" spans="1:6" s="83" customFormat="1">
      <c r="A122" s="245">
        <v>1</v>
      </c>
      <c r="B122" s="249" t="s">
        <v>394</v>
      </c>
      <c r="C122" s="250" t="s">
        <v>121</v>
      </c>
      <c r="D122" s="250" t="s">
        <v>120</v>
      </c>
      <c r="E122" s="251" t="s">
        <v>119</v>
      </c>
      <c r="F122" s="222">
        <v>5460000</v>
      </c>
    </row>
    <row r="123" spans="1:6" s="83" customFormat="1">
      <c r="A123" s="245">
        <v>2</v>
      </c>
      <c r="B123" s="249" t="s">
        <v>395</v>
      </c>
      <c r="C123" s="250" t="s">
        <v>121</v>
      </c>
      <c r="D123" s="250" t="s">
        <v>120</v>
      </c>
      <c r="E123" s="251" t="s">
        <v>119</v>
      </c>
      <c r="F123" s="222">
        <v>200000</v>
      </c>
    </row>
    <row r="124" spans="1:6" s="83" customFormat="1">
      <c r="A124" s="245">
        <v>3</v>
      </c>
      <c r="B124" s="252" t="s">
        <v>150</v>
      </c>
      <c r="C124" s="253" t="s">
        <v>121</v>
      </c>
      <c r="D124" s="253" t="s">
        <v>120</v>
      </c>
      <c r="E124" s="251" t="s">
        <v>119</v>
      </c>
      <c r="F124" s="222">
        <v>6150000</v>
      </c>
    </row>
    <row r="125" spans="1:6" s="83" customFormat="1" ht="13.5" thickBot="1">
      <c r="A125" s="206">
        <v>4</v>
      </c>
      <c r="B125" s="254" t="s">
        <v>149</v>
      </c>
      <c r="C125" s="237" t="s">
        <v>121</v>
      </c>
      <c r="D125" s="237" t="s">
        <v>120</v>
      </c>
      <c r="E125" s="237" t="s">
        <v>119</v>
      </c>
      <c r="F125" s="243">
        <v>394000</v>
      </c>
    </row>
    <row r="126" spans="1:6">
      <c r="A126" s="623" t="s">
        <v>170</v>
      </c>
      <c r="B126" s="624"/>
      <c r="C126" s="624"/>
      <c r="D126" s="624"/>
      <c r="E126" s="624"/>
      <c r="F126" s="625"/>
    </row>
    <row r="127" spans="1:6">
      <c r="A127" s="199">
        <v>1</v>
      </c>
      <c r="B127" s="200" t="s">
        <v>153</v>
      </c>
      <c r="C127" s="220" t="s">
        <v>121</v>
      </c>
      <c r="D127" s="203" t="s">
        <v>120</v>
      </c>
      <c r="E127" s="220" t="s">
        <v>119</v>
      </c>
      <c r="F127" s="221">
        <f>6800000+53000+180000</f>
        <v>7033000</v>
      </c>
    </row>
    <row r="128" spans="1:6">
      <c r="A128" s="199">
        <v>2</v>
      </c>
      <c r="B128" s="200" t="s">
        <v>29</v>
      </c>
      <c r="C128" s="220" t="s">
        <v>121</v>
      </c>
      <c r="D128" s="203" t="s">
        <v>120</v>
      </c>
      <c r="E128" s="203" t="s">
        <v>119</v>
      </c>
      <c r="F128" s="222">
        <v>210000</v>
      </c>
    </row>
    <row r="129" spans="1:11">
      <c r="A129" s="623" t="s">
        <v>608</v>
      </c>
      <c r="B129" s="624"/>
      <c r="C129" s="624"/>
      <c r="D129" s="624"/>
      <c r="E129" s="624"/>
      <c r="F129" s="625"/>
    </row>
    <row r="130" spans="1:11">
      <c r="A130" s="199">
        <v>1</v>
      </c>
      <c r="B130" s="200" t="s">
        <v>169</v>
      </c>
      <c r="C130" s="220" t="s">
        <v>121</v>
      </c>
      <c r="D130" s="203" t="s">
        <v>120</v>
      </c>
      <c r="E130" s="203" t="s">
        <v>119</v>
      </c>
      <c r="F130" s="221">
        <v>7364000</v>
      </c>
    </row>
    <row r="131" spans="1:11">
      <c r="A131" s="199">
        <v>2</v>
      </c>
      <c r="B131" s="200" t="s">
        <v>168</v>
      </c>
      <c r="C131" s="220" t="s">
        <v>121</v>
      </c>
      <c r="D131" s="203" t="s">
        <v>120</v>
      </c>
      <c r="E131" s="203" t="s">
        <v>119</v>
      </c>
      <c r="F131" s="221">
        <v>2318000</v>
      </c>
    </row>
    <row r="132" spans="1:11">
      <c r="A132" s="199">
        <v>3</v>
      </c>
      <c r="B132" s="200" t="s">
        <v>167</v>
      </c>
      <c r="C132" s="220" t="s">
        <v>121</v>
      </c>
      <c r="D132" s="203" t="s">
        <v>120</v>
      </c>
      <c r="E132" s="203" t="s">
        <v>119</v>
      </c>
      <c r="F132" s="221">
        <f>2163000+19900</f>
        <v>2182900</v>
      </c>
    </row>
    <row r="133" spans="1:11">
      <c r="A133" s="199">
        <v>4</v>
      </c>
      <c r="B133" s="200" t="s">
        <v>166</v>
      </c>
      <c r="C133" s="220" t="s">
        <v>121</v>
      </c>
      <c r="D133" s="203" t="s">
        <v>120</v>
      </c>
      <c r="E133" s="203" t="s">
        <v>119</v>
      </c>
      <c r="F133" s="221">
        <v>7725000</v>
      </c>
    </row>
    <row r="134" spans="1:11">
      <c r="A134" s="199">
        <v>5</v>
      </c>
      <c r="B134" s="200" t="s">
        <v>165</v>
      </c>
      <c r="C134" s="220" t="s">
        <v>121</v>
      </c>
      <c r="D134" s="203" t="s">
        <v>120</v>
      </c>
      <c r="E134" s="203" t="s">
        <v>119</v>
      </c>
      <c r="F134" s="221">
        <v>1700000</v>
      </c>
    </row>
    <row r="135" spans="1:11">
      <c r="A135" s="199">
        <v>6</v>
      </c>
      <c r="B135" s="200" t="s">
        <v>164</v>
      </c>
      <c r="C135" s="220" t="s">
        <v>121</v>
      </c>
      <c r="D135" s="203" t="s">
        <v>120</v>
      </c>
      <c r="E135" s="203" t="s">
        <v>119</v>
      </c>
      <c r="F135" s="221">
        <v>360000</v>
      </c>
    </row>
    <row r="136" spans="1:11">
      <c r="A136" s="199">
        <v>7</v>
      </c>
      <c r="B136" s="200" t="s">
        <v>29</v>
      </c>
      <c r="C136" s="220" t="s">
        <v>121</v>
      </c>
      <c r="D136" s="203" t="s">
        <v>120</v>
      </c>
      <c r="E136" s="203" t="s">
        <v>119</v>
      </c>
      <c r="F136" s="222">
        <v>265000</v>
      </c>
    </row>
    <row r="137" spans="1:11">
      <c r="A137" s="228">
        <v>8</v>
      </c>
      <c r="B137" s="200" t="s">
        <v>396</v>
      </c>
      <c r="C137" s="220" t="s">
        <v>121</v>
      </c>
      <c r="D137" s="203" t="s">
        <v>120</v>
      </c>
      <c r="E137" s="203" t="s">
        <v>119</v>
      </c>
      <c r="F137" s="222">
        <v>271000</v>
      </c>
    </row>
    <row r="138" spans="1:11">
      <c r="A138" s="228">
        <v>9</v>
      </c>
      <c r="B138" s="200" t="s">
        <v>382</v>
      </c>
      <c r="C138" s="220" t="s">
        <v>121</v>
      </c>
      <c r="D138" s="203" t="s">
        <v>120</v>
      </c>
      <c r="E138" s="203" t="s">
        <v>119</v>
      </c>
      <c r="F138" s="201">
        <v>65000</v>
      </c>
    </row>
    <row r="139" spans="1:11">
      <c r="A139" s="623" t="s">
        <v>609</v>
      </c>
      <c r="B139" s="624"/>
      <c r="C139" s="624"/>
      <c r="D139" s="624"/>
      <c r="E139" s="624"/>
      <c r="F139" s="625"/>
    </row>
    <row r="140" spans="1:11">
      <c r="A140" s="199">
        <v>1</v>
      </c>
      <c r="B140" s="200" t="s">
        <v>163</v>
      </c>
      <c r="C140" s="220" t="s">
        <v>121</v>
      </c>
      <c r="D140" s="203" t="s">
        <v>120</v>
      </c>
      <c r="E140" s="203" t="s">
        <v>119</v>
      </c>
      <c r="F140" s="221">
        <f>13717000+13500</f>
        <v>13730500</v>
      </c>
    </row>
    <row r="141" spans="1:11">
      <c r="A141" s="199">
        <v>2</v>
      </c>
      <c r="B141" s="200" t="s">
        <v>162</v>
      </c>
      <c r="C141" s="220" t="s">
        <v>121</v>
      </c>
      <c r="D141" s="203" t="s">
        <v>120</v>
      </c>
      <c r="E141" s="220" t="s">
        <v>119</v>
      </c>
      <c r="F141" s="221">
        <v>26000</v>
      </c>
    </row>
    <row r="142" spans="1:11">
      <c r="A142" s="199">
        <v>3</v>
      </c>
      <c r="B142" s="246" t="s">
        <v>161</v>
      </c>
      <c r="C142" s="220" t="s">
        <v>121</v>
      </c>
      <c r="D142" s="203" t="s">
        <v>120</v>
      </c>
      <c r="E142" s="203" t="s">
        <v>119</v>
      </c>
      <c r="F142" s="175">
        <v>6283000</v>
      </c>
      <c r="H142" s="195">
        <f>F72+F76+F77+F80+F85+F86+F90+F91+F95+F96+F100+F101+F102+F103+F104+F107+F110+F118+F111++F122+F124+F127+F130+F131+F132+F133+F134+F135+F140+F142+F145+F146</f>
        <v>160764670</v>
      </c>
      <c r="I142" s="196" t="s">
        <v>134</v>
      </c>
      <c r="K142" s="255"/>
    </row>
    <row r="143" spans="1:11">
      <c r="A143" s="228">
        <v>4</v>
      </c>
      <c r="B143" s="200" t="s">
        <v>382</v>
      </c>
      <c r="C143" s="220" t="s">
        <v>121</v>
      </c>
      <c r="D143" s="203" t="s">
        <v>120</v>
      </c>
      <c r="E143" s="203" t="s">
        <v>119</v>
      </c>
      <c r="F143" s="201">
        <f>25000+15000</f>
        <v>40000</v>
      </c>
      <c r="H143" s="195">
        <f>F73+F78+F87+F119+F141+F115</f>
        <v>379614</v>
      </c>
      <c r="I143" s="196" t="s">
        <v>610</v>
      </c>
      <c r="K143" s="255"/>
    </row>
    <row r="144" spans="1:11">
      <c r="A144" s="623" t="s">
        <v>160</v>
      </c>
      <c r="B144" s="624"/>
      <c r="C144" s="624"/>
      <c r="D144" s="624"/>
      <c r="E144" s="624"/>
      <c r="F144" s="625"/>
      <c r="H144" s="195">
        <f>F79+F137+F112+F113</f>
        <v>2189789</v>
      </c>
      <c r="I144" s="196" t="s">
        <v>611</v>
      </c>
      <c r="K144" s="255"/>
    </row>
    <row r="145" spans="1:11">
      <c r="A145" s="199">
        <v>1</v>
      </c>
      <c r="B145" s="200" t="s">
        <v>159</v>
      </c>
      <c r="C145" s="220" t="s">
        <v>121</v>
      </c>
      <c r="D145" s="203" t="s">
        <v>120</v>
      </c>
      <c r="E145" s="203" t="s">
        <v>119</v>
      </c>
      <c r="F145" s="175">
        <v>1860000</v>
      </c>
      <c r="H145" s="256">
        <f>F74+F81+F82++F88+F92+F97+F105+F108+F114+F120+F123+F125+F136+F138+F143+F128</f>
        <v>4047403.9</v>
      </c>
      <c r="I145" s="158" t="s">
        <v>45</v>
      </c>
      <c r="K145" s="255"/>
    </row>
    <row r="146" spans="1:11">
      <c r="A146" s="199">
        <v>2</v>
      </c>
      <c r="B146" s="200" t="s">
        <v>158</v>
      </c>
      <c r="C146" s="220" t="s">
        <v>121</v>
      </c>
      <c r="D146" s="203" t="s">
        <v>120</v>
      </c>
      <c r="E146" s="203" t="s">
        <v>119</v>
      </c>
      <c r="F146" s="175">
        <v>1100000</v>
      </c>
      <c r="H146" s="257">
        <f>F148</f>
        <v>50000</v>
      </c>
      <c r="I146" s="194" t="s">
        <v>612</v>
      </c>
      <c r="K146" s="255"/>
    </row>
    <row r="147" spans="1:11">
      <c r="A147" s="626" t="s">
        <v>157</v>
      </c>
      <c r="B147" s="627"/>
      <c r="C147" s="627"/>
      <c r="D147" s="627"/>
      <c r="E147" s="627"/>
      <c r="F147" s="628"/>
      <c r="H147" s="205">
        <f>SUM(H142:H146)</f>
        <v>167431476.90000001</v>
      </c>
    </row>
    <row r="148" spans="1:11" ht="13.5" thickBot="1">
      <c r="A148" s="206" t="s">
        <v>86</v>
      </c>
      <c r="B148" s="207" t="s">
        <v>156</v>
      </c>
      <c r="C148" s="209" t="s">
        <v>121</v>
      </c>
      <c r="D148" s="209" t="s">
        <v>120</v>
      </c>
      <c r="E148" s="209" t="s">
        <v>155</v>
      </c>
      <c r="F148" s="210">
        <v>50000</v>
      </c>
    </row>
    <row r="149" spans="1:11">
      <c r="A149" s="258"/>
      <c r="D149" s="155"/>
      <c r="H149" s="205"/>
    </row>
    <row r="150" spans="1:11">
      <c r="D150" s="155"/>
    </row>
    <row r="151" spans="1:11">
      <c r="A151" s="215" t="s">
        <v>154</v>
      </c>
      <c r="B151" s="158"/>
      <c r="C151" s="157"/>
      <c r="D151" s="157"/>
      <c r="E151" s="157"/>
      <c r="F151" s="157"/>
    </row>
    <row r="152" spans="1:11">
      <c r="A152" s="156" t="s">
        <v>613</v>
      </c>
      <c r="B152" s="158"/>
      <c r="C152" s="157"/>
      <c r="D152" s="157"/>
      <c r="E152" s="157"/>
      <c r="F152" s="157"/>
    </row>
    <row r="153" spans="1:11">
      <c r="A153" s="158"/>
      <c r="B153" s="158"/>
      <c r="C153" s="157"/>
      <c r="D153" s="157"/>
      <c r="E153" s="157"/>
      <c r="F153" s="157"/>
    </row>
    <row r="154" spans="1:11">
      <c r="A154" s="156" t="s">
        <v>600</v>
      </c>
      <c r="B154" s="158"/>
      <c r="C154" s="157"/>
      <c r="D154" s="158"/>
      <c r="E154" s="158"/>
      <c r="F154" s="158"/>
    </row>
    <row r="155" spans="1:11">
      <c r="A155" s="159"/>
      <c r="D155" s="155"/>
      <c r="E155" s="155"/>
      <c r="F155" s="155"/>
    </row>
    <row r="156" spans="1:11">
      <c r="A156" s="160" t="s">
        <v>127</v>
      </c>
      <c r="B156" s="161"/>
      <c r="C156" s="162"/>
      <c r="D156" s="162"/>
      <c r="E156" s="162"/>
      <c r="F156" s="162"/>
    </row>
    <row r="157" spans="1:11" ht="13.5" thickBot="1">
      <c r="D157" s="155"/>
      <c r="E157" s="155"/>
      <c r="F157" s="155"/>
    </row>
    <row r="158" spans="1:11">
      <c r="A158" s="216" t="s">
        <v>104</v>
      </c>
      <c r="B158" s="217" t="s">
        <v>126</v>
      </c>
      <c r="C158" s="218" t="s">
        <v>125</v>
      </c>
      <c r="D158" s="218" t="s">
        <v>124</v>
      </c>
      <c r="E158" s="218" t="s">
        <v>123</v>
      </c>
      <c r="F158" s="219" t="s">
        <v>122</v>
      </c>
    </row>
    <row r="159" spans="1:11" ht="13.5" thickBot="1">
      <c r="A159" s="206">
        <v>2</v>
      </c>
      <c r="B159" s="236" t="s">
        <v>29</v>
      </c>
      <c r="C159" s="237" t="s">
        <v>121</v>
      </c>
      <c r="D159" s="237" t="s">
        <v>120</v>
      </c>
      <c r="E159" s="237" t="s">
        <v>119</v>
      </c>
      <c r="F159" s="259">
        <f>141000+(90000+15000+20000+10000)</f>
        <v>276000</v>
      </c>
    </row>
    <row r="160" spans="1:11">
      <c r="A160" s="211"/>
      <c r="B160" s="260"/>
      <c r="C160" s="211"/>
      <c r="D160" s="211"/>
      <c r="E160" s="211"/>
      <c r="F160" s="211"/>
    </row>
    <row r="162" spans="1:26">
      <c r="A162" s="215" t="s">
        <v>148</v>
      </c>
      <c r="B162" s="158"/>
      <c r="C162" s="157"/>
      <c r="D162" s="157"/>
      <c r="E162" s="157"/>
      <c r="F162" s="157"/>
    </row>
    <row r="163" spans="1:26">
      <c r="A163" s="156" t="s">
        <v>614</v>
      </c>
      <c r="B163" s="158"/>
      <c r="C163" s="157"/>
      <c r="D163" s="157"/>
      <c r="E163" s="157"/>
      <c r="F163" s="157"/>
    </row>
    <row r="164" spans="1:26">
      <c r="A164" s="158"/>
      <c r="B164" s="158"/>
      <c r="C164" s="157"/>
      <c r="D164" s="157"/>
      <c r="E164" s="157"/>
      <c r="F164" s="157"/>
    </row>
    <row r="165" spans="1:26">
      <c r="A165" s="156" t="s">
        <v>600</v>
      </c>
      <c r="B165" s="158"/>
      <c r="C165" s="157"/>
      <c r="D165" s="158"/>
      <c r="E165" s="158"/>
      <c r="F165" s="158"/>
    </row>
    <row r="166" spans="1:26" ht="13.5" customHeight="1">
      <c r="A166" s="159"/>
      <c r="D166" s="155"/>
      <c r="E166" s="155"/>
      <c r="F166" s="155"/>
    </row>
    <row r="167" spans="1:26">
      <c r="A167" s="160" t="s">
        <v>127</v>
      </c>
      <c r="B167" s="161"/>
      <c r="C167" s="162"/>
      <c r="D167" s="162"/>
      <c r="E167" s="162"/>
      <c r="F167" s="162"/>
    </row>
    <row r="168" spans="1:26" ht="13.5" thickBot="1">
      <c r="D168" s="155"/>
      <c r="E168" s="155"/>
      <c r="F168" s="155"/>
    </row>
    <row r="169" spans="1:26">
      <c r="A169" s="216" t="s">
        <v>104</v>
      </c>
      <c r="B169" s="217" t="s">
        <v>126</v>
      </c>
      <c r="C169" s="218" t="s">
        <v>125</v>
      </c>
      <c r="D169" s="218" t="s">
        <v>124</v>
      </c>
      <c r="E169" s="218" t="s">
        <v>123</v>
      </c>
      <c r="F169" s="219" t="s">
        <v>122</v>
      </c>
    </row>
    <row r="170" spans="1:26">
      <c r="A170" s="623" t="s">
        <v>146</v>
      </c>
      <c r="B170" s="624"/>
      <c r="C170" s="624"/>
      <c r="D170" s="624"/>
      <c r="E170" s="624"/>
      <c r="F170" s="625"/>
    </row>
    <row r="171" spans="1:26">
      <c r="A171" s="181">
        <v>1</v>
      </c>
      <c r="B171" s="179" t="s">
        <v>139</v>
      </c>
      <c r="C171" s="220" t="s">
        <v>121</v>
      </c>
      <c r="D171" s="220" t="s">
        <v>120</v>
      </c>
      <c r="E171" s="220" t="s">
        <v>119</v>
      </c>
      <c r="F171" s="232">
        <f>14680000+150000+65000+140000</f>
        <v>15035000</v>
      </c>
    </row>
    <row r="172" spans="1:26">
      <c r="A172" s="199">
        <v>2</v>
      </c>
      <c r="B172" s="200" t="s">
        <v>29</v>
      </c>
      <c r="C172" s="220" t="s">
        <v>121</v>
      </c>
      <c r="D172" s="203" t="s">
        <v>120</v>
      </c>
      <c r="E172" s="203" t="s">
        <v>119</v>
      </c>
      <c r="F172" s="221">
        <v>663000</v>
      </c>
    </row>
    <row r="173" spans="1:26">
      <c r="A173" s="199">
        <v>3</v>
      </c>
      <c r="B173" s="200" t="s">
        <v>397</v>
      </c>
      <c r="C173" s="220" t="s">
        <v>121</v>
      </c>
      <c r="D173" s="203" t="s">
        <v>120</v>
      </c>
      <c r="E173" s="203" t="s">
        <v>119</v>
      </c>
      <c r="F173" s="221">
        <v>393886</v>
      </c>
    </row>
    <row r="174" spans="1:26">
      <c r="A174" s="623" t="s">
        <v>145</v>
      </c>
      <c r="B174" s="624"/>
      <c r="C174" s="624"/>
      <c r="D174" s="624"/>
      <c r="E174" s="624"/>
      <c r="F174" s="625"/>
    </row>
    <row r="175" spans="1:26">
      <c r="A175" s="261">
        <v>1</v>
      </c>
      <c r="B175" s="179" t="s">
        <v>139</v>
      </c>
      <c r="C175" s="220" t="s">
        <v>121</v>
      </c>
      <c r="D175" s="251" t="s">
        <v>120</v>
      </c>
      <c r="E175" s="253" t="s">
        <v>119</v>
      </c>
      <c r="F175" s="262">
        <f>4380000+733767+340000</f>
        <v>5453767</v>
      </c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spans="1:26">
      <c r="A176" s="199">
        <v>2</v>
      </c>
      <c r="B176" s="200" t="s">
        <v>29</v>
      </c>
      <c r="C176" s="220" t="s">
        <v>121</v>
      </c>
      <c r="D176" s="203" t="s">
        <v>120</v>
      </c>
      <c r="E176" s="203" t="s">
        <v>119</v>
      </c>
      <c r="F176" s="221">
        <v>447000</v>
      </c>
    </row>
    <row r="177" spans="1:8">
      <c r="A177" s="623" t="s">
        <v>398</v>
      </c>
      <c r="B177" s="624"/>
      <c r="C177" s="624"/>
      <c r="D177" s="624"/>
      <c r="E177" s="624"/>
      <c r="F177" s="625"/>
    </row>
    <row r="178" spans="1:8">
      <c r="A178" s="620" t="s">
        <v>399</v>
      </c>
      <c r="B178" s="621"/>
      <c r="C178" s="621"/>
      <c r="D178" s="621"/>
      <c r="E178" s="621"/>
      <c r="F178" s="622"/>
    </row>
    <row r="179" spans="1:8">
      <c r="A179" s="263">
        <v>1</v>
      </c>
      <c r="B179" s="264" t="s">
        <v>139</v>
      </c>
      <c r="C179" s="265" t="s">
        <v>121</v>
      </c>
      <c r="D179" s="266" t="s">
        <v>120</v>
      </c>
      <c r="E179" s="266" t="s">
        <v>119</v>
      </c>
      <c r="F179" s="267">
        <f>5100000-5100000</f>
        <v>0</v>
      </c>
    </row>
    <row r="180" spans="1:8">
      <c r="A180" s="268">
        <v>2</v>
      </c>
      <c r="B180" s="269" t="s">
        <v>29</v>
      </c>
      <c r="C180" s="265" t="s">
        <v>121</v>
      </c>
      <c r="D180" s="270" t="s">
        <v>120</v>
      </c>
      <c r="E180" s="270" t="s">
        <v>119</v>
      </c>
      <c r="F180" s="233">
        <f>153000-153000</f>
        <v>0</v>
      </c>
    </row>
    <row r="181" spans="1:8">
      <c r="A181" s="620" t="s">
        <v>400</v>
      </c>
      <c r="B181" s="621"/>
      <c r="C181" s="621"/>
      <c r="D181" s="621"/>
      <c r="E181" s="621"/>
      <c r="F181" s="622"/>
      <c r="H181" s="205"/>
    </row>
    <row r="182" spans="1:8">
      <c r="A182" s="181">
        <v>1</v>
      </c>
      <c r="B182" s="179" t="s">
        <v>134</v>
      </c>
      <c r="C182" s="220" t="s">
        <v>121</v>
      </c>
      <c r="D182" s="174" t="s">
        <v>120</v>
      </c>
      <c r="E182" s="174" t="s">
        <v>119</v>
      </c>
      <c r="F182" s="175">
        <f>8446000+976000</f>
        <v>9422000</v>
      </c>
    </row>
    <row r="183" spans="1:8" ht="13.5" thickBot="1">
      <c r="A183" s="206">
        <v>2</v>
      </c>
      <c r="B183" s="236" t="s">
        <v>29</v>
      </c>
      <c r="C183" s="237" t="s">
        <v>121</v>
      </c>
      <c r="D183" s="208" t="s">
        <v>120</v>
      </c>
      <c r="E183" s="208" t="s">
        <v>119</v>
      </c>
      <c r="F183" s="243">
        <f>155000+153000</f>
        <v>308000</v>
      </c>
    </row>
    <row r="184" spans="1:8">
      <c r="A184" s="623" t="s">
        <v>401</v>
      </c>
      <c r="B184" s="624"/>
      <c r="C184" s="624"/>
      <c r="D184" s="624"/>
      <c r="E184" s="624"/>
      <c r="F184" s="625"/>
    </row>
    <row r="185" spans="1:8">
      <c r="A185" s="620" t="s">
        <v>402</v>
      </c>
      <c r="B185" s="621"/>
      <c r="C185" s="621"/>
      <c r="D185" s="621"/>
      <c r="E185" s="621"/>
      <c r="F185" s="622"/>
    </row>
    <row r="186" spans="1:8">
      <c r="A186" s="181">
        <v>1</v>
      </c>
      <c r="B186" s="179" t="s">
        <v>139</v>
      </c>
      <c r="C186" s="220" t="s">
        <v>121</v>
      </c>
      <c r="D186" s="174" t="s">
        <v>120</v>
      </c>
      <c r="E186" s="174" t="s">
        <v>119</v>
      </c>
      <c r="F186" s="175">
        <f>17000000+518000</f>
        <v>17518000</v>
      </c>
    </row>
    <row r="187" spans="1:8">
      <c r="A187" s="181">
        <v>2</v>
      </c>
      <c r="B187" s="179" t="s">
        <v>29</v>
      </c>
      <c r="C187" s="220" t="s">
        <v>121</v>
      </c>
      <c r="D187" s="174" t="s">
        <v>120</v>
      </c>
      <c r="E187" s="174" t="s">
        <v>119</v>
      </c>
      <c r="F187" s="175">
        <v>328000</v>
      </c>
    </row>
    <row r="188" spans="1:8">
      <c r="A188" s="620" t="s">
        <v>403</v>
      </c>
      <c r="B188" s="621"/>
      <c r="C188" s="621"/>
      <c r="D188" s="621"/>
      <c r="E188" s="621"/>
      <c r="F188" s="622"/>
    </row>
    <row r="189" spans="1:8">
      <c r="A189" s="271">
        <v>1</v>
      </c>
      <c r="B189" s="179" t="s">
        <v>139</v>
      </c>
      <c r="C189" s="220" t="s">
        <v>121</v>
      </c>
      <c r="D189" s="253" t="s">
        <v>120</v>
      </c>
      <c r="E189" s="253" t="s">
        <v>119</v>
      </c>
      <c r="F189" s="262">
        <f>5150000+218000+38000</f>
        <v>5406000</v>
      </c>
    </row>
    <row r="190" spans="1:8" ht="13.5" thickBot="1">
      <c r="A190" s="206">
        <v>2</v>
      </c>
      <c r="B190" s="236" t="s">
        <v>29</v>
      </c>
      <c r="C190" s="208" t="s">
        <v>121</v>
      </c>
      <c r="D190" s="237" t="s">
        <v>120</v>
      </c>
      <c r="E190" s="237" t="s">
        <v>119</v>
      </c>
      <c r="F190" s="238">
        <v>170000</v>
      </c>
    </row>
    <row r="191" spans="1:8">
      <c r="A191" s="623" t="s">
        <v>615</v>
      </c>
      <c r="B191" s="624"/>
      <c r="C191" s="624"/>
      <c r="D191" s="624"/>
      <c r="E191" s="624"/>
      <c r="F191" s="625"/>
    </row>
    <row r="192" spans="1:8">
      <c r="A192" s="199">
        <v>1</v>
      </c>
      <c r="B192" s="179" t="s">
        <v>139</v>
      </c>
      <c r="C192" s="220" t="s">
        <v>121</v>
      </c>
      <c r="D192" s="203" t="s">
        <v>120</v>
      </c>
      <c r="E192" s="203" t="s">
        <v>119</v>
      </c>
      <c r="F192" s="221">
        <f>28569000+4054524</f>
        <v>32623524</v>
      </c>
    </row>
    <row r="193" spans="1:9">
      <c r="A193" s="228">
        <v>2</v>
      </c>
      <c r="B193" s="179" t="s">
        <v>29</v>
      </c>
      <c r="C193" s="220" t="s">
        <v>121</v>
      </c>
      <c r="D193" s="174" t="s">
        <v>120</v>
      </c>
      <c r="E193" s="272" t="s">
        <v>119</v>
      </c>
      <c r="F193" s="175">
        <v>1246000</v>
      </c>
      <c r="H193" s="205"/>
    </row>
    <row r="194" spans="1:9">
      <c r="A194" s="181"/>
      <c r="B194" s="273" t="s">
        <v>616</v>
      </c>
      <c r="C194" s="274"/>
      <c r="D194" s="274"/>
      <c r="E194" s="274"/>
      <c r="F194" s="275"/>
      <c r="H194" s="205"/>
    </row>
    <row r="195" spans="1:9">
      <c r="A195" s="181">
        <v>3</v>
      </c>
      <c r="B195" s="179" t="s">
        <v>144</v>
      </c>
      <c r="C195" s="220" t="s">
        <v>121</v>
      </c>
      <c r="D195" s="174" t="s">
        <v>120</v>
      </c>
      <c r="E195" s="174" t="s">
        <v>119</v>
      </c>
      <c r="F195" s="175">
        <v>659000</v>
      </c>
    </row>
    <row r="196" spans="1:9">
      <c r="A196" s="181">
        <v>4</v>
      </c>
      <c r="B196" s="179" t="s">
        <v>143</v>
      </c>
      <c r="C196" s="220" t="s">
        <v>121</v>
      </c>
      <c r="D196" s="174" t="s">
        <v>120</v>
      </c>
      <c r="E196" s="174" t="s">
        <v>119</v>
      </c>
      <c r="F196" s="175">
        <v>814000</v>
      </c>
      <c r="H196" s="276">
        <f>F171+F175+F179+F182+F186+F189+F192+F195+F196+F197+F198+F199+F200+F201</f>
        <v>88822307</v>
      </c>
      <c r="I196" s="196" t="s">
        <v>339</v>
      </c>
    </row>
    <row r="197" spans="1:9">
      <c r="A197" s="181">
        <v>5</v>
      </c>
      <c r="B197" s="179" t="s">
        <v>142</v>
      </c>
      <c r="C197" s="220" t="s">
        <v>121</v>
      </c>
      <c r="D197" s="174" t="s">
        <v>120</v>
      </c>
      <c r="E197" s="174" t="s">
        <v>119</v>
      </c>
      <c r="F197" s="175">
        <v>206000</v>
      </c>
      <c r="H197" s="277">
        <f>F172+F180+F183+F190+F187+F193+F202+F176</f>
        <v>3327000</v>
      </c>
      <c r="I197" s="158" t="s">
        <v>29</v>
      </c>
    </row>
    <row r="198" spans="1:9">
      <c r="A198" s="181">
        <v>6</v>
      </c>
      <c r="B198" s="179" t="s">
        <v>141</v>
      </c>
      <c r="C198" s="220" t="s">
        <v>121</v>
      </c>
      <c r="D198" s="174" t="s">
        <v>120</v>
      </c>
      <c r="E198" s="174" t="s">
        <v>119</v>
      </c>
      <c r="F198" s="175">
        <v>618000</v>
      </c>
      <c r="H198" s="195">
        <f>F173</f>
        <v>393886</v>
      </c>
      <c r="I198" s="196" t="s">
        <v>611</v>
      </c>
    </row>
    <row r="199" spans="1:9">
      <c r="A199" s="181">
        <v>7</v>
      </c>
      <c r="B199" s="179" t="s">
        <v>140</v>
      </c>
      <c r="C199" s="220" t="s">
        <v>121</v>
      </c>
      <c r="D199" s="174" t="s">
        <v>120</v>
      </c>
      <c r="E199" s="174" t="s">
        <v>119</v>
      </c>
      <c r="F199" s="175">
        <v>278000</v>
      </c>
      <c r="H199" s="205">
        <f>SUM(H196:H198)</f>
        <v>92543193</v>
      </c>
    </row>
    <row r="200" spans="1:9">
      <c r="A200" s="278">
        <v>8</v>
      </c>
      <c r="B200" s="229" t="s">
        <v>617</v>
      </c>
      <c r="C200" s="230" t="s">
        <v>121</v>
      </c>
      <c r="D200" s="279" t="s">
        <v>120</v>
      </c>
      <c r="E200" s="279" t="s">
        <v>119</v>
      </c>
      <c r="F200" s="231">
        <v>780000</v>
      </c>
      <c r="H200" s="205"/>
    </row>
    <row r="201" spans="1:9">
      <c r="A201" s="278">
        <v>9</v>
      </c>
      <c r="B201" s="229" t="s">
        <v>618</v>
      </c>
      <c r="C201" s="184"/>
      <c r="D201" s="280"/>
      <c r="E201" s="280"/>
      <c r="F201" s="185">
        <v>9016</v>
      </c>
      <c r="H201" s="205"/>
    </row>
    <row r="202" spans="1:9" ht="13.5" thickBot="1">
      <c r="A202" s="206">
        <v>10</v>
      </c>
      <c r="B202" s="236" t="s">
        <v>29</v>
      </c>
      <c r="C202" s="237" t="s">
        <v>121</v>
      </c>
      <c r="D202" s="208" t="s">
        <v>120</v>
      </c>
      <c r="E202" s="208" t="s">
        <v>119</v>
      </c>
      <c r="F202" s="238">
        <v>165000</v>
      </c>
    </row>
    <row r="203" spans="1:9">
      <c r="A203" s="211"/>
      <c r="B203" s="260"/>
      <c r="C203" s="211"/>
      <c r="D203" s="211"/>
      <c r="E203" s="211"/>
      <c r="F203" s="211"/>
      <c r="H203" s="205"/>
    </row>
    <row r="204" spans="1:9">
      <c r="D204" s="155"/>
      <c r="E204" s="155"/>
      <c r="F204" s="155"/>
    </row>
    <row r="205" spans="1:9">
      <c r="A205" s="215" t="s">
        <v>147</v>
      </c>
      <c r="B205" s="158"/>
      <c r="C205" s="157"/>
      <c r="D205" s="157"/>
      <c r="E205" s="157"/>
      <c r="F205" s="157"/>
    </row>
    <row r="206" spans="1:9">
      <c r="A206" s="156" t="s">
        <v>619</v>
      </c>
      <c r="B206" s="158"/>
      <c r="C206" s="157"/>
      <c r="D206" s="157"/>
      <c r="E206" s="157"/>
      <c r="F206" s="157"/>
    </row>
    <row r="207" spans="1:9">
      <c r="A207" s="158"/>
      <c r="B207" s="158"/>
      <c r="C207" s="157"/>
      <c r="D207" s="157"/>
      <c r="E207" s="157"/>
      <c r="F207" s="157"/>
    </row>
    <row r="208" spans="1:9">
      <c r="A208" s="156" t="s">
        <v>600</v>
      </c>
      <c r="B208" s="158"/>
      <c r="C208" s="157"/>
      <c r="D208" s="158"/>
      <c r="E208" s="158"/>
      <c r="F208" s="158"/>
    </row>
    <row r="209" spans="1:9" ht="14.45" customHeight="1">
      <c r="A209" s="159"/>
      <c r="D209" s="155"/>
      <c r="E209" s="155"/>
      <c r="F209" s="155"/>
    </row>
    <row r="210" spans="1:9">
      <c r="A210" s="160" t="s">
        <v>127</v>
      </c>
      <c r="B210" s="161"/>
      <c r="C210" s="162"/>
      <c r="D210" s="162"/>
      <c r="E210" s="162"/>
      <c r="F210" s="162"/>
    </row>
    <row r="211" spans="1:9" ht="13.5" thickBot="1">
      <c r="D211" s="155"/>
      <c r="E211" s="155"/>
      <c r="F211" s="155"/>
    </row>
    <row r="212" spans="1:9">
      <c r="A212" s="216" t="s">
        <v>104</v>
      </c>
      <c r="B212" s="217" t="s">
        <v>126</v>
      </c>
      <c r="C212" s="218" t="s">
        <v>125</v>
      </c>
      <c r="D212" s="218" t="s">
        <v>124</v>
      </c>
      <c r="E212" s="218" t="s">
        <v>123</v>
      </c>
      <c r="F212" s="219" t="s">
        <v>122</v>
      </c>
    </row>
    <row r="213" spans="1:9">
      <c r="A213" s="623" t="s">
        <v>137</v>
      </c>
      <c r="B213" s="624"/>
      <c r="C213" s="624"/>
      <c r="D213" s="624"/>
      <c r="E213" s="624"/>
      <c r="F213" s="625"/>
    </row>
    <row r="214" spans="1:9">
      <c r="A214" s="181">
        <v>1</v>
      </c>
      <c r="B214" s="179" t="s">
        <v>134</v>
      </c>
      <c r="C214" s="220" t="s">
        <v>121</v>
      </c>
      <c r="D214" s="220" t="s">
        <v>120</v>
      </c>
      <c r="E214" s="220" t="s">
        <v>119</v>
      </c>
      <c r="F214" s="175">
        <f>13390000+198000+122000</f>
        <v>13710000</v>
      </c>
    </row>
    <row r="215" spans="1:9">
      <c r="A215" s="199">
        <v>2</v>
      </c>
      <c r="B215" s="200" t="s">
        <v>29</v>
      </c>
      <c r="C215" s="220" t="s">
        <v>121</v>
      </c>
      <c r="D215" s="203" t="s">
        <v>120</v>
      </c>
      <c r="E215" s="203" t="s">
        <v>119</v>
      </c>
      <c r="F215" s="201">
        <v>265000</v>
      </c>
    </row>
    <row r="216" spans="1:9">
      <c r="A216" s="199">
        <v>3</v>
      </c>
      <c r="B216" s="281" t="s">
        <v>404</v>
      </c>
      <c r="C216" s="282" t="s">
        <v>121</v>
      </c>
      <c r="D216" s="283" t="s">
        <v>120</v>
      </c>
      <c r="E216" s="283" t="s">
        <v>119</v>
      </c>
      <c r="F216" s="201">
        <v>1030039</v>
      </c>
    </row>
    <row r="217" spans="1:9">
      <c r="A217" s="623" t="s">
        <v>620</v>
      </c>
      <c r="B217" s="624"/>
      <c r="C217" s="624"/>
      <c r="D217" s="624"/>
      <c r="E217" s="624"/>
      <c r="F217" s="625"/>
      <c r="H217" s="195">
        <f>F214+F216+F218+F221+F223+F224</f>
        <v>48909060</v>
      </c>
      <c r="I217" s="196" t="s">
        <v>339</v>
      </c>
    </row>
    <row r="218" spans="1:9">
      <c r="A218" s="181">
        <v>1</v>
      </c>
      <c r="B218" s="179" t="s">
        <v>139</v>
      </c>
      <c r="C218" s="220" t="s">
        <v>121</v>
      </c>
      <c r="D218" s="174" t="s">
        <v>120</v>
      </c>
      <c r="E218" s="174" t="s">
        <v>119</v>
      </c>
      <c r="F218" s="175">
        <v>23500000</v>
      </c>
      <c r="H218" s="202">
        <f>F215+F219+F220+F225</f>
        <v>756520</v>
      </c>
      <c r="I218" s="158" t="s">
        <v>29</v>
      </c>
    </row>
    <row r="219" spans="1:9">
      <c r="A219" s="181">
        <v>2</v>
      </c>
      <c r="B219" s="179" t="s">
        <v>171</v>
      </c>
      <c r="C219" s="220" t="s">
        <v>121</v>
      </c>
      <c r="D219" s="174" t="s">
        <v>120</v>
      </c>
      <c r="E219" s="174" t="s">
        <v>119</v>
      </c>
      <c r="F219" s="222">
        <v>150000</v>
      </c>
      <c r="H219" s="205">
        <f>SUM(H217:H218)</f>
        <v>49665580</v>
      </c>
    </row>
    <row r="220" spans="1:9">
      <c r="A220" s="199">
        <v>3</v>
      </c>
      <c r="B220" s="200" t="s">
        <v>621</v>
      </c>
      <c r="C220" s="220" t="s">
        <v>121</v>
      </c>
      <c r="D220" s="203" t="s">
        <v>120</v>
      </c>
      <c r="E220" s="220" t="s">
        <v>119</v>
      </c>
      <c r="F220" s="222">
        <v>240000</v>
      </c>
    </row>
    <row r="221" spans="1:9">
      <c r="A221" s="181">
        <v>4</v>
      </c>
      <c r="B221" s="179" t="s">
        <v>136</v>
      </c>
      <c r="C221" s="174" t="s">
        <v>121</v>
      </c>
      <c r="D221" s="174" t="s">
        <v>120</v>
      </c>
      <c r="E221" s="174" t="s">
        <v>119</v>
      </c>
      <c r="F221" s="222">
        <v>25000</v>
      </c>
      <c r="H221" s="205"/>
    </row>
    <row r="222" spans="1:9">
      <c r="A222" s="623" t="s">
        <v>135</v>
      </c>
      <c r="B222" s="624"/>
      <c r="C222" s="624"/>
      <c r="D222" s="624"/>
      <c r="E222" s="624"/>
      <c r="F222" s="625"/>
    </row>
    <row r="223" spans="1:9">
      <c r="A223" s="181">
        <v>1</v>
      </c>
      <c r="B223" s="179" t="s">
        <v>134</v>
      </c>
      <c r="C223" s="220" t="s">
        <v>121</v>
      </c>
      <c r="D223" s="174" t="s">
        <v>120</v>
      </c>
      <c r="E223" s="174" t="s">
        <v>119</v>
      </c>
      <c r="F223" s="262">
        <f>5459000+100000+150000+120000</f>
        <v>5829000</v>
      </c>
    </row>
    <row r="224" spans="1:9">
      <c r="A224" s="199">
        <v>2</v>
      </c>
      <c r="B224" s="284" t="s">
        <v>405</v>
      </c>
      <c r="C224" s="282" t="s">
        <v>121</v>
      </c>
      <c r="D224" s="285" t="s">
        <v>120</v>
      </c>
      <c r="E224" s="285" t="s">
        <v>119</v>
      </c>
      <c r="F224" s="262">
        <v>4815021</v>
      </c>
    </row>
    <row r="225" spans="1:7" ht="13.5" thickBot="1">
      <c r="A225" s="206">
        <v>3</v>
      </c>
      <c r="B225" s="236" t="s">
        <v>29</v>
      </c>
      <c r="C225" s="237" t="s">
        <v>121</v>
      </c>
      <c r="D225" s="208" t="s">
        <v>120</v>
      </c>
      <c r="E225" s="208" t="s">
        <v>119</v>
      </c>
      <c r="F225" s="243">
        <f>82260+19260</f>
        <v>101520</v>
      </c>
      <c r="G225" s="204"/>
    </row>
    <row r="226" spans="1:7">
      <c r="A226" s="211"/>
      <c r="B226" s="260"/>
      <c r="C226" s="211"/>
      <c r="D226" s="211"/>
      <c r="E226" s="211"/>
      <c r="F226" s="211"/>
    </row>
    <row r="227" spans="1:7">
      <c r="D227" s="155"/>
      <c r="E227" s="155"/>
      <c r="F227" s="155"/>
    </row>
    <row r="228" spans="1:7">
      <c r="A228" s="215" t="s">
        <v>138</v>
      </c>
      <c r="B228" s="158"/>
      <c r="C228" s="157"/>
      <c r="D228" s="157"/>
      <c r="E228" s="157"/>
      <c r="F228" s="157"/>
    </row>
    <row r="229" spans="1:7">
      <c r="A229" s="156" t="s">
        <v>622</v>
      </c>
      <c r="B229" s="158"/>
      <c r="C229" s="157"/>
      <c r="D229" s="157"/>
      <c r="E229" s="157"/>
      <c r="F229" s="157"/>
    </row>
    <row r="230" spans="1:7">
      <c r="A230" s="158"/>
      <c r="B230" s="158"/>
      <c r="C230" s="157"/>
      <c r="D230" s="157"/>
      <c r="E230" s="157"/>
      <c r="F230" s="157"/>
    </row>
    <row r="231" spans="1:7">
      <c r="A231" s="156" t="s">
        <v>600</v>
      </c>
      <c r="B231" s="158"/>
      <c r="C231" s="157"/>
      <c r="D231" s="158"/>
      <c r="E231" s="158"/>
      <c r="F231" s="158"/>
    </row>
    <row r="232" spans="1:7" ht="14.45" customHeight="1">
      <c r="A232" s="159"/>
      <c r="D232" s="155"/>
      <c r="E232" s="155"/>
      <c r="F232" s="155"/>
    </row>
    <row r="233" spans="1:7">
      <c r="A233" s="160" t="s">
        <v>127</v>
      </c>
      <c r="B233" s="161"/>
      <c r="C233" s="162"/>
      <c r="D233" s="162"/>
      <c r="E233" s="162"/>
      <c r="F233" s="162"/>
    </row>
    <row r="234" spans="1:7" ht="13.5" thickBot="1">
      <c r="D234" s="155"/>
      <c r="E234" s="155"/>
      <c r="F234" s="155"/>
    </row>
    <row r="235" spans="1:7">
      <c r="A235" s="216" t="s">
        <v>104</v>
      </c>
      <c r="B235" s="217" t="s">
        <v>126</v>
      </c>
      <c r="C235" s="218" t="s">
        <v>125</v>
      </c>
      <c r="D235" s="218" t="s">
        <v>124</v>
      </c>
      <c r="E235" s="218" t="s">
        <v>123</v>
      </c>
      <c r="F235" s="286" t="s">
        <v>122</v>
      </c>
    </row>
    <row r="236" spans="1:7" ht="13.5" thickBot="1">
      <c r="A236" s="206">
        <v>1</v>
      </c>
      <c r="B236" s="236" t="s">
        <v>29</v>
      </c>
      <c r="C236" s="237" t="s">
        <v>121</v>
      </c>
      <c r="D236" s="237" t="s">
        <v>120</v>
      </c>
      <c r="E236" s="237" t="s">
        <v>119</v>
      </c>
      <c r="F236" s="259">
        <v>29000</v>
      </c>
    </row>
    <row r="237" spans="1:7">
      <c r="A237" s="211"/>
      <c r="B237" s="260"/>
      <c r="C237" s="211"/>
      <c r="D237" s="211"/>
      <c r="E237" s="211"/>
      <c r="F237" s="211"/>
    </row>
    <row r="239" spans="1:7">
      <c r="A239" s="215" t="s">
        <v>133</v>
      </c>
      <c r="B239" s="158"/>
      <c r="C239" s="157"/>
      <c r="D239" s="157"/>
      <c r="E239" s="157"/>
      <c r="F239" s="157"/>
    </row>
    <row r="240" spans="1:7">
      <c r="A240" s="156" t="s">
        <v>623</v>
      </c>
      <c r="B240" s="158"/>
      <c r="C240" s="157"/>
      <c r="D240" s="157"/>
      <c r="E240" s="157"/>
      <c r="F240" s="157"/>
    </row>
    <row r="241" spans="1:6">
      <c r="A241" s="158"/>
      <c r="B241" s="158"/>
      <c r="C241" s="157"/>
      <c r="D241" s="157"/>
      <c r="E241" s="157"/>
      <c r="F241" s="157"/>
    </row>
    <row r="242" spans="1:6">
      <c r="A242" s="156" t="s">
        <v>600</v>
      </c>
      <c r="B242" s="158"/>
      <c r="C242" s="157"/>
      <c r="D242" s="158"/>
      <c r="E242" s="158"/>
      <c r="F242" s="158"/>
    </row>
    <row r="243" spans="1:6" ht="15" customHeight="1">
      <c r="A243" s="159"/>
      <c r="D243" s="155"/>
      <c r="E243" s="155"/>
      <c r="F243" s="155"/>
    </row>
    <row r="244" spans="1:6">
      <c r="A244" s="160" t="s">
        <v>127</v>
      </c>
      <c r="B244" s="161"/>
      <c r="C244" s="162"/>
      <c r="D244" s="162"/>
      <c r="E244" s="162"/>
      <c r="F244" s="162"/>
    </row>
    <row r="245" spans="1:6" ht="13.5" thickBot="1">
      <c r="D245" s="155"/>
      <c r="E245" s="155"/>
      <c r="F245" s="155"/>
    </row>
    <row r="246" spans="1:6">
      <c r="A246" s="216" t="s">
        <v>104</v>
      </c>
      <c r="B246" s="217" t="s">
        <v>126</v>
      </c>
      <c r="C246" s="218" t="s">
        <v>125</v>
      </c>
      <c r="D246" s="218" t="s">
        <v>124</v>
      </c>
      <c r="E246" s="218" t="s">
        <v>123</v>
      </c>
      <c r="F246" s="219" t="s">
        <v>122</v>
      </c>
    </row>
    <row r="247" spans="1:6">
      <c r="A247" s="181">
        <v>1</v>
      </c>
      <c r="B247" s="179" t="s">
        <v>131</v>
      </c>
      <c r="C247" s="174" t="s">
        <v>121</v>
      </c>
      <c r="D247" s="174" t="s">
        <v>120</v>
      </c>
      <c r="E247" s="174" t="s">
        <v>119</v>
      </c>
      <c r="F247" s="287">
        <f>6440000+45000+800000</f>
        <v>7285000</v>
      </c>
    </row>
    <row r="248" spans="1:6" ht="13.5" thickBot="1">
      <c r="A248" s="206">
        <v>2</v>
      </c>
      <c r="B248" s="236" t="s">
        <v>29</v>
      </c>
      <c r="C248" s="208" t="s">
        <v>121</v>
      </c>
      <c r="D248" s="208" t="s">
        <v>120</v>
      </c>
      <c r="E248" s="208" t="s">
        <v>119</v>
      </c>
      <c r="F248" s="259">
        <v>41000</v>
      </c>
    </row>
    <row r="249" spans="1:6">
      <c r="A249" s="211"/>
      <c r="B249" s="260"/>
      <c r="C249" s="211"/>
      <c r="D249" s="211"/>
      <c r="E249" s="211"/>
      <c r="F249" s="211"/>
    </row>
    <row r="250" spans="1:6">
      <c r="A250" s="258"/>
      <c r="D250" s="155"/>
      <c r="E250" s="155"/>
      <c r="F250" s="155"/>
    </row>
    <row r="251" spans="1:6">
      <c r="A251" s="215" t="s">
        <v>132</v>
      </c>
      <c r="B251" s="158"/>
      <c r="C251" s="157"/>
      <c r="D251" s="157"/>
      <c r="E251" s="157"/>
      <c r="F251" s="157"/>
    </row>
    <row r="252" spans="1:6">
      <c r="A252" s="618" t="s">
        <v>624</v>
      </c>
      <c r="B252" s="619"/>
      <c r="C252" s="619"/>
      <c r="D252" s="619"/>
      <c r="E252" s="619"/>
      <c r="F252" s="619"/>
    </row>
    <row r="253" spans="1:6">
      <c r="A253" s="158"/>
      <c r="B253" s="158"/>
      <c r="C253" s="157"/>
      <c r="D253" s="157"/>
      <c r="E253" s="157"/>
      <c r="F253" s="157"/>
    </row>
    <row r="254" spans="1:6">
      <c r="A254" s="156" t="s">
        <v>600</v>
      </c>
      <c r="B254" s="158"/>
      <c r="C254" s="157"/>
      <c r="D254" s="158"/>
      <c r="E254" s="158"/>
      <c r="F254" s="158"/>
    </row>
    <row r="255" spans="1:6" ht="12.75" customHeight="1">
      <c r="A255" s="159"/>
      <c r="D255" s="155"/>
      <c r="E255" s="155"/>
      <c r="F255" s="155"/>
    </row>
    <row r="256" spans="1:6">
      <c r="A256" s="160" t="s">
        <v>127</v>
      </c>
      <c r="B256" s="161"/>
      <c r="C256" s="162"/>
      <c r="D256" s="162"/>
      <c r="E256" s="162"/>
      <c r="F256" s="162"/>
    </row>
    <row r="257" spans="1:7" ht="13.5" thickBot="1">
      <c r="D257" s="155"/>
      <c r="E257" s="155"/>
      <c r="F257" s="155"/>
    </row>
    <row r="258" spans="1:7">
      <c r="A258" s="216" t="s">
        <v>104</v>
      </c>
      <c r="B258" s="217" t="s">
        <v>126</v>
      </c>
      <c r="C258" s="218" t="s">
        <v>125</v>
      </c>
      <c r="D258" s="218" t="s">
        <v>124</v>
      </c>
      <c r="E258" s="218" t="s">
        <v>123</v>
      </c>
      <c r="F258" s="219" t="s">
        <v>122</v>
      </c>
    </row>
    <row r="259" spans="1:7" ht="13.5" thickBot="1">
      <c r="A259" s="206">
        <v>1</v>
      </c>
      <c r="B259" s="236" t="s">
        <v>129</v>
      </c>
      <c r="C259" s="237" t="s">
        <v>121</v>
      </c>
      <c r="D259" s="237" t="s">
        <v>120</v>
      </c>
      <c r="E259" s="237" t="s">
        <v>119</v>
      </c>
      <c r="F259" s="288">
        <f>8500000+60442</f>
        <v>8560442</v>
      </c>
      <c r="G259" s="204"/>
    </row>
    <row r="260" spans="1:7">
      <c r="A260" s="211"/>
      <c r="B260" s="260"/>
      <c r="C260" s="211"/>
      <c r="D260" s="211"/>
      <c r="E260" s="211"/>
      <c r="F260" s="289"/>
      <c r="G260" s="204"/>
    </row>
    <row r="261" spans="1:7">
      <c r="A261" s="211"/>
      <c r="B261" s="260"/>
      <c r="C261" s="211"/>
      <c r="D261" s="211"/>
      <c r="E261" s="211"/>
      <c r="F261" s="211"/>
    </row>
    <row r="262" spans="1:7">
      <c r="A262" s="215" t="s">
        <v>130</v>
      </c>
      <c r="B262" s="158"/>
      <c r="C262" s="157"/>
      <c r="D262" s="157"/>
      <c r="E262" s="157"/>
      <c r="F262" s="157"/>
    </row>
    <row r="263" spans="1:7">
      <c r="A263" s="156" t="s">
        <v>128</v>
      </c>
      <c r="B263" s="158"/>
      <c r="C263" s="157"/>
      <c r="D263" s="157"/>
      <c r="E263" s="157"/>
      <c r="F263" s="157"/>
    </row>
    <row r="264" spans="1:7">
      <c r="A264" s="158"/>
      <c r="B264" s="158"/>
      <c r="C264" s="157"/>
      <c r="D264" s="157"/>
      <c r="E264" s="157"/>
      <c r="F264" s="157"/>
    </row>
    <row r="265" spans="1:7">
      <c r="A265" s="156" t="s">
        <v>600</v>
      </c>
      <c r="B265" s="158"/>
      <c r="C265" s="157"/>
      <c r="D265" s="158"/>
      <c r="E265" s="158"/>
      <c r="F265" s="158"/>
    </row>
    <row r="266" spans="1:7" ht="12.75" customHeight="1">
      <c r="A266" s="159"/>
    </row>
    <row r="267" spans="1:7">
      <c r="A267" s="160" t="s">
        <v>127</v>
      </c>
      <c r="B267" s="161"/>
      <c r="C267" s="162"/>
      <c r="D267" s="162"/>
      <c r="E267" s="162"/>
      <c r="F267" s="162"/>
    </row>
    <row r="268" spans="1:7" ht="13.5" thickBot="1">
      <c r="D268" s="155"/>
      <c r="E268" s="155"/>
      <c r="F268" s="155"/>
    </row>
    <row r="269" spans="1:7">
      <c r="A269" s="216" t="s">
        <v>104</v>
      </c>
      <c r="B269" s="217" t="s">
        <v>126</v>
      </c>
      <c r="C269" s="218" t="s">
        <v>125</v>
      </c>
      <c r="D269" s="218" t="s">
        <v>124</v>
      </c>
      <c r="E269" s="218" t="s">
        <v>123</v>
      </c>
      <c r="F269" s="219" t="s">
        <v>122</v>
      </c>
    </row>
    <row r="270" spans="1:7" ht="13.5" thickBot="1">
      <c r="A270" s="206">
        <v>1</v>
      </c>
      <c r="B270" s="236" t="s">
        <v>43</v>
      </c>
      <c r="C270" s="237" t="s">
        <v>121</v>
      </c>
      <c r="D270" s="237" t="s">
        <v>120</v>
      </c>
      <c r="E270" s="237" t="s">
        <v>119</v>
      </c>
      <c r="F270" s="288">
        <f>1290*2600</f>
        <v>3354000</v>
      </c>
    </row>
    <row r="271" spans="1:7" ht="12.75" customHeight="1" thickBot="1">
      <c r="A271" s="206">
        <v>2</v>
      </c>
      <c r="B271" s="236" t="s">
        <v>29</v>
      </c>
      <c r="C271" s="237" t="s">
        <v>121</v>
      </c>
      <c r="D271" s="237" t="s">
        <v>120</v>
      </c>
      <c r="E271" s="237" t="s">
        <v>119</v>
      </c>
      <c r="F271" s="259">
        <v>30000</v>
      </c>
    </row>
    <row r="272" spans="1:7" ht="12.75" customHeight="1">
      <c r="A272" s="159"/>
      <c r="D272" s="155"/>
      <c r="E272" s="155"/>
      <c r="F272" s="155"/>
    </row>
    <row r="273" spans="1:11" s="242" customFormat="1">
      <c r="H273" s="255"/>
    </row>
    <row r="274" spans="1:11">
      <c r="A274" s="211"/>
      <c r="B274" s="260"/>
      <c r="C274" s="211"/>
      <c r="D274" s="211"/>
      <c r="E274" s="211"/>
      <c r="F274" s="211"/>
      <c r="H274" s="255"/>
    </row>
    <row r="275" spans="1:11">
      <c r="A275" s="211"/>
      <c r="B275" s="260"/>
      <c r="C275" s="211"/>
      <c r="D275" s="211"/>
      <c r="E275" s="211"/>
      <c r="F275" s="211"/>
      <c r="H275" s="255"/>
      <c r="I275" s="205"/>
    </row>
    <row r="276" spans="1:11">
      <c r="C276" s="293"/>
      <c r="F276" s="205"/>
    </row>
    <row r="277" spans="1:11">
      <c r="C277" s="293"/>
      <c r="F277" s="205"/>
    </row>
    <row r="278" spans="1:11">
      <c r="B278" s="294" t="s">
        <v>103</v>
      </c>
      <c r="C278" s="295">
        <v>7978125.46</v>
      </c>
      <c r="F278" s="205"/>
      <c r="I278" s="205"/>
    </row>
    <row r="279" spans="1:11">
      <c r="B279" s="294" t="s">
        <v>102</v>
      </c>
      <c r="C279" s="295">
        <v>457844.99</v>
      </c>
      <c r="F279" s="205"/>
    </row>
    <row r="280" spans="1:11" ht="15">
      <c r="B280" s="296"/>
      <c r="C280" s="297"/>
      <c r="F280" s="205"/>
    </row>
    <row r="281" spans="1:11">
      <c r="B281" s="298" t="s">
        <v>636</v>
      </c>
      <c r="C281" s="299"/>
      <c r="F281" s="205"/>
    </row>
    <row r="282" spans="1:11">
      <c r="B282" s="300" t="s">
        <v>357</v>
      </c>
      <c r="C282" s="301">
        <v>100000</v>
      </c>
      <c r="F282" s="205"/>
      <c r="H282" s="205"/>
      <c r="K282" s="205"/>
    </row>
    <row r="283" spans="1:11">
      <c r="B283" s="300" t="s">
        <v>358</v>
      </c>
      <c r="C283" s="301">
        <v>600000</v>
      </c>
      <c r="F283" s="205"/>
      <c r="H283" s="205"/>
      <c r="K283" s="205"/>
    </row>
    <row r="284" spans="1:11">
      <c r="B284" s="300" t="s">
        <v>359</v>
      </c>
      <c r="C284" s="302">
        <v>50000</v>
      </c>
      <c r="F284" s="205"/>
      <c r="H284" s="205"/>
      <c r="K284" s="205"/>
    </row>
    <row r="285" spans="1:11">
      <c r="B285" s="300" t="s">
        <v>360</v>
      </c>
      <c r="C285" s="301">
        <v>20000</v>
      </c>
      <c r="F285" s="205"/>
      <c r="H285" s="205"/>
      <c r="I285" s="205"/>
      <c r="K285" s="205"/>
    </row>
    <row r="286" spans="1:11">
      <c r="F286" s="205"/>
      <c r="H286" s="205"/>
      <c r="K286" s="205"/>
    </row>
    <row r="287" spans="1:11">
      <c r="F287" s="205"/>
    </row>
    <row r="288" spans="1:11">
      <c r="F288" s="205"/>
      <c r="H288" s="205"/>
      <c r="I288" s="205"/>
    </row>
    <row r="289" spans="3:8">
      <c r="F289" s="205"/>
      <c r="H289" s="205"/>
    </row>
    <row r="290" spans="3:8">
      <c r="F290" s="205"/>
      <c r="H290" s="205"/>
    </row>
    <row r="291" spans="3:8">
      <c r="F291" s="205"/>
      <c r="H291" s="205"/>
    </row>
    <row r="292" spans="3:8">
      <c r="F292" s="205"/>
      <c r="H292" s="205"/>
    </row>
    <row r="293" spans="3:8">
      <c r="F293" s="205"/>
    </row>
    <row r="294" spans="3:8">
      <c r="F294" s="205"/>
    </row>
    <row r="295" spans="3:8">
      <c r="F295" s="205"/>
    </row>
    <row r="296" spans="3:8">
      <c r="F296" s="205"/>
    </row>
    <row r="297" spans="3:8">
      <c r="F297" s="205"/>
    </row>
    <row r="298" spans="3:8">
      <c r="C298" s="303"/>
      <c r="F298" s="205"/>
    </row>
    <row r="299" spans="3:8">
      <c r="F299" s="205"/>
    </row>
    <row r="300" spans="3:8">
      <c r="F300" s="205"/>
    </row>
    <row r="301" spans="3:8">
      <c r="C301" s="303"/>
      <c r="F301" s="205"/>
    </row>
    <row r="302" spans="3:8">
      <c r="F302" s="205"/>
    </row>
    <row r="303" spans="3:8">
      <c r="F303" s="205"/>
    </row>
    <row r="304" spans="3:8">
      <c r="F304" s="205"/>
    </row>
  </sheetData>
  <mergeCells count="31">
    <mergeCell ref="A117:F117"/>
    <mergeCell ref="A71:F71"/>
    <mergeCell ref="A75:F75"/>
    <mergeCell ref="A83:F83"/>
    <mergeCell ref="A84:F84"/>
    <mergeCell ref="A89:F89"/>
    <mergeCell ref="A93:F93"/>
    <mergeCell ref="A94:F94"/>
    <mergeCell ref="A99:F99"/>
    <mergeCell ref="A106:F106"/>
    <mergeCell ref="A109:F109"/>
    <mergeCell ref="A116:F116"/>
    <mergeCell ref="A184:F184"/>
    <mergeCell ref="A121:F121"/>
    <mergeCell ref="A126:F126"/>
    <mergeCell ref="A129:F129"/>
    <mergeCell ref="A139:F139"/>
    <mergeCell ref="A144:F144"/>
    <mergeCell ref="A147:F147"/>
    <mergeCell ref="A170:F170"/>
    <mergeCell ref="A174:F174"/>
    <mergeCell ref="A177:F177"/>
    <mergeCell ref="A178:F178"/>
    <mergeCell ref="A181:F181"/>
    <mergeCell ref="A252:F252"/>
    <mergeCell ref="A185:F185"/>
    <mergeCell ref="A188:F188"/>
    <mergeCell ref="A191:F191"/>
    <mergeCell ref="A213:F213"/>
    <mergeCell ref="A217:F217"/>
    <mergeCell ref="A222:F222"/>
  </mergeCells>
  <pageMargins left="0.74803149606299213" right="0.74803149606299213" top="0.98425196850393704" bottom="0.98425196850393704" header="0.51181102362204722" footer="0.51181102362204722"/>
  <pageSetup paperSize="9" scale="63" orientation="landscape" cellComments="asDisplayed" r:id="rId1"/>
  <headerFooter alignWithMargins="0"/>
  <rowBreaks count="6" manualBreakCount="6">
    <brk id="61" max="6" man="1"/>
    <brk id="108" max="6" man="1"/>
    <brk id="148" max="16383" man="1"/>
    <brk id="161" max="6" man="1"/>
    <brk id="203" max="16383" man="1"/>
    <brk id="238" max="6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J180"/>
  <sheetViews>
    <sheetView topLeftCell="A106" zoomScaleNormal="100" workbookViewId="0"/>
  </sheetViews>
  <sheetFormatPr defaultRowHeight="15"/>
  <cols>
    <col min="1" max="1" width="7.7109375" style="42" customWidth="1"/>
    <col min="2" max="2" width="24.85546875" customWidth="1"/>
    <col min="3" max="3" width="15.7109375" customWidth="1"/>
    <col min="4" max="4" width="12.28515625" customWidth="1"/>
    <col min="5" max="5" width="18" customWidth="1"/>
    <col min="6" max="6" width="30.5703125" customWidth="1"/>
    <col min="7" max="7" width="15.42578125" customWidth="1"/>
    <col min="8" max="8" width="23.140625" customWidth="1"/>
    <col min="9" max="9" width="17.7109375" customWidth="1"/>
    <col min="10" max="10" width="22.28515625" customWidth="1"/>
    <col min="15" max="15" width="9.140625" customWidth="1"/>
  </cols>
  <sheetData>
    <row r="1" spans="1:2" ht="15.75">
      <c r="A1" s="82" t="s">
        <v>908</v>
      </c>
    </row>
    <row r="3" spans="1:2">
      <c r="B3" s="41" t="s">
        <v>361</v>
      </c>
    </row>
    <row r="4" spans="1:2">
      <c r="B4" s="41"/>
    </row>
    <row r="6" spans="1:2" s="123" customFormat="1" ht="12.75">
      <c r="B6" s="124" t="s">
        <v>455</v>
      </c>
    </row>
    <row r="7" spans="1:2" s="123" customFormat="1" ht="12.75">
      <c r="B7" s="124" t="s">
        <v>456</v>
      </c>
    </row>
    <row r="8" spans="1:2" s="123" customFormat="1" ht="12.75">
      <c r="B8" s="124" t="s">
        <v>457</v>
      </c>
    </row>
    <row r="9" spans="1:2" s="123" customFormat="1" ht="12.75">
      <c r="B9" s="124" t="s">
        <v>458</v>
      </c>
    </row>
    <row r="10" spans="1:2" s="123" customFormat="1" ht="12.75">
      <c r="B10" s="124" t="s">
        <v>459</v>
      </c>
    </row>
    <row r="11" spans="1:2" s="123" customFormat="1" ht="12.75">
      <c r="B11" s="124" t="s">
        <v>460</v>
      </c>
    </row>
    <row r="12" spans="1:2" s="123" customFormat="1" ht="14.25" customHeight="1">
      <c r="B12" s="124" t="s">
        <v>461</v>
      </c>
    </row>
    <row r="13" spans="1:2" s="123" customFormat="1" ht="12.75">
      <c r="B13" s="124" t="s">
        <v>462</v>
      </c>
    </row>
    <row r="14" spans="1:2" s="123" customFormat="1" ht="12.75">
      <c r="B14" s="124" t="s">
        <v>463</v>
      </c>
    </row>
    <row r="15" spans="1:2" s="123" customFormat="1" ht="12.75">
      <c r="B15" s="125" t="s">
        <v>464</v>
      </c>
    </row>
    <row r="16" spans="1:2" s="123" customFormat="1" ht="12.75">
      <c r="B16" s="124" t="s">
        <v>465</v>
      </c>
    </row>
    <row r="17" spans="2:2" s="123" customFormat="1" ht="12.75">
      <c r="B17" s="124" t="s">
        <v>466</v>
      </c>
    </row>
    <row r="18" spans="2:2" s="123" customFormat="1" ht="12.75">
      <c r="B18" s="124" t="s">
        <v>467</v>
      </c>
    </row>
    <row r="19" spans="2:2" s="123" customFormat="1" ht="12.75">
      <c r="B19" s="124" t="s">
        <v>468</v>
      </c>
    </row>
    <row r="20" spans="2:2" s="123" customFormat="1" ht="12.75">
      <c r="B20" s="124" t="s">
        <v>469</v>
      </c>
    </row>
    <row r="21" spans="2:2" s="123" customFormat="1" ht="12.75">
      <c r="B21" s="124" t="s">
        <v>470</v>
      </c>
    </row>
    <row r="22" spans="2:2" s="123" customFormat="1" ht="12.75">
      <c r="B22" s="124" t="s">
        <v>471</v>
      </c>
    </row>
    <row r="23" spans="2:2" s="123" customFormat="1" ht="12.75">
      <c r="B23" s="124" t="s">
        <v>472</v>
      </c>
    </row>
    <row r="24" spans="2:2" s="123" customFormat="1" ht="12.75">
      <c r="B24" s="124" t="s">
        <v>473</v>
      </c>
    </row>
    <row r="25" spans="2:2" s="123" customFormat="1" ht="12.75">
      <c r="B25" s="124" t="s">
        <v>474</v>
      </c>
    </row>
    <row r="26" spans="2:2" s="123" customFormat="1" ht="12.75">
      <c r="B26" s="125" t="s">
        <v>475</v>
      </c>
    </row>
    <row r="27" spans="2:2" s="123" customFormat="1" ht="12.75">
      <c r="B27" s="124" t="s">
        <v>476</v>
      </c>
    </row>
    <row r="28" spans="2:2" s="123" customFormat="1" ht="12.75">
      <c r="B28" s="124" t="s">
        <v>477</v>
      </c>
    </row>
    <row r="29" spans="2:2" s="123" customFormat="1" ht="12.75">
      <c r="B29" s="124" t="s">
        <v>478</v>
      </c>
    </row>
    <row r="30" spans="2:2" s="123" customFormat="1" ht="12.75">
      <c r="B30" s="124" t="s">
        <v>479</v>
      </c>
    </row>
    <row r="31" spans="2:2" s="123" customFormat="1" ht="12.75">
      <c r="B31" s="124" t="s">
        <v>480</v>
      </c>
    </row>
    <row r="32" spans="2:2" s="123" customFormat="1" ht="12.75">
      <c r="B32" s="124" t="s">
        <v>481</v>
      </c>
    </row>
    <row r="33" spans="2:2" s="123" customFormat="1" ht="12.75">
      <c r="B33" s="124" t="s">
        <v>482</v>
      </c>
    </row>
    <row r="34" spans="2:2" s="123" customFormat="1" ht="12.75">
      <c r="B34" s="124" t="s">
        <v>483</v>
      </c>
    </row>
    <row r="35" spans="2:2" s="123" customFormat="1" ht="12.75">
      <c r="B35" s="124" t="s">
        <v>484</v>
      </c>
    </row>
    <row r="36" spans="2:2" s="123" customFormat="1" ht="12.75">
      <c r="B36" s="124" t="s">
        <v>485</v>
      </c>
    </row>
    <row r="37" spans="2:2" s="123" customFormat="1" ht="12.75">
      <c r="B37" s="124" t="s">
        <v>486</v>
      </c>
    </row>
    <row r="38" spans="2:2" s="123" customFormat="1" ht="12.75">
      <c r="B38" s="124" t="s">
        <v>487</v>
      </c>
    </row>
    <row r="39" spans="2:2" s="123" customFormat="1" ht="15" customHeight="1">
      <c r="B39" s="124" t="s">
        <v>488</v>
      </c>
    </row>
    <row r="40" spans="2:2" s="123" customFormat="1" ht="12.75">
      <c r="B40" s="124" t="s">
        <v>489</v>
      </c>
    </row>
    <row r="41" spans="2:2" s="123" customFormat="1" ht="12.75">
      <c r="B41" s="124" t="s">
        <v>490</v>
      </c>
    </row>
    <row r="42" spans="2:2" s="123" customFormat="1" ht="12.75">
      <c r="B42" s="124" t="s">
        <v>491</v>
      </c>
    </row>
    <row r="43" spans="2:2" s="123" customFormat="1" ht="12.75">
      <c r="B43" s="124" t="s">
        <v>492</v>
      </c>
    </row>
    <row r="44" spans="2:2" s="123" customFormat="1" ht="12.75">
      <c r="B44" s="124" t="s">
        <v>493</v>
      </c>
    </row>
    <row r="45" spans="2:2" s="123" customFormat="1" ht="12.75">
      <c r="B45" s="124" t="s">
        <v>494</v>
      </c>
    </row>
    <row r="46" spans="2:2" s="123" customFormat="1" ht="15.75" customHeight="1">
      <c r="B46" s="124" t="s">
        <v>495</v>
      </c>
    </row>
    <row r="47" spans="2:2" s="123" customFormat="1" ht="12.75">
      <c r="B47" s="124" t="s">
        <v>496</v>
      </c>
    </row>
    <row r="48" spans="2:2" s="123" customFormat="1" ht="12.75">
      <c r="B48" s="124" t="s">
        <v>497</v>
      </c>
    </row>
    <row r="49" spans="1:10" s="123" customFormat="1" ht="12.75">
      <c r="B49" s="126"/>
    </row>
    <row r="50" spans="1:10" s="123" customFormat="1" ht="26.1" customHeight="1" thickBot="1"/>
    <row r="51" spans="1:10" s="123" customFormat="1" ht="31.5" customHeight="1">
      <c r="A51" s="632" t="s">
        <v>104</v>
      </c>
      <c r="B51" s="632" t="s">
        <v>211</v>
      </c>
      <c r="C51" s="632" t="s">
        <v>91</v>
      </c>
      <c r="D51" s="127" t="s">
        <v>212</v>
      </c>
      <c r="E51" s="632" t="s">
        <v>213</v>
      </c>
      <c r="F51" s="632" t="s">
        <v>214</v>
      </c>
      <c r="G51" s="632" t="s">
        <v>215</v>
      </c>
      <c r="H51" s="632" t="s">
        <v>216</v>
      </c>
      <c r="I51" s="632" t="s">
        <v>217</v>
      </c>
      <c r="J51" s="632" t="s">
        <v>218</v>
      </c>
    </row>
    <row r="52" spans="1:10" s="123" customFormat="1" ht="13.5" thickBot="1">
      <c r="A52" s="633"/>
      <c r="B52" s="634"/>
      <c r="C52" s="634"/>
      <c r="D52" s="128" t="s">
        <v>498</v>
      </c>
      <c r="E52" s="634"/>
      <c r="F52" s="634"/>
      <c r="G52" s="634"/>
      <c r="H52" s="634"/>
      <c r="I52" s="634"/>
      <c r="J52" s="634"/>
    </row>
    <row r="53" spans="1:10" s="123" customFormat="1" ht="13.5" thickBot="1">
      <c r="A53" s="634"/>
      <c r="B53" s="128" t="s">
        <v>209</v>
      </c>
      <c r="C53" s="128" t="s">
        <v>187</v>
      </c>
      <c r="D53" s="128" t="s">
        <v>154</v>
      </c>
      <c r="E53" s="128" t="s">
        <v>148</v>
      </c>
      <c r="F53" s="128" t="s">
        <v>147</v>
      </c>
      <c r="G53" s="128" t="s">
        <v>138</v>
      </c>
      <c r="H53" s="128" t="s">
        <v>133</v>
      </c>
      <c r="I53" s="128" t="s">
        <v>132</v>
      </c>
      <c r="J53" s="128" t="s">
        <v>130</v>
      </c>
    </row>
    <row r="54" spans="1:10" s="123" customFormat="1" ht="13.5" thickBot="1">
      <c r="A54" s="129" t="s">
        <v>499</v>
      </c>
      <c r="B54" s="130" t="s">
        <v>219</v>
      </c>
      <c r="C54" s="130">
        <v>1977</v>
      </c>
      <c r="D54" s="130">
        <v>870</v>
      </c>
      <c r="E54" s="130" t="s">
        <v>220</v>
      </c>
      <c r="F54" s="130" t="s">
        <v>221</v>
      </c>
      <c r="G54" s="130">
        <v>3</v>
      </c>
      <c r="H54" s="130" t="s">
        <v>222</v>
      </c>
      <c r="I54" s="130" t="s">
        <v>223</v>
      </c>
      <c r="J54" s="130">
        <v>15</v>
      </c>
    </row>
    <row r="55" spans="1:10" s="123" customFormat="1" ht="13.5" thickBot="1">
      <c r="A55" s="129" t="s">
        <v>500</v>
      </c>
      <c r="B55" s="130" t="s">
        <v>224</v>
      </c>
      <c r="C55" s="130">
        <v>1964</v>
      </c>
      <c r="D55" s="130">
        <v>453</v>
      </c>
      <c r="E55" s="130" t="s">
        <v>220</v>
      </c>
      <c r="F55" s="130" t="s">
        <v>225</v>
      </c>
      <c r="G55" s="130">
        <v>1</v>
      </c>
      <c r="H55" s="130" t="s">
        <v>222</v>
      </c>
      <c r="I55" s="130" t="s">
        <v>223</v>
      </c>
      <c r="J55" s="130">
        <v>10</v>
      </c>
    </row>
    <row r="56" spans="1:10" s="123" customFormat="1" ht="13.5" thickBot="1">
      <c r="A56" s="129" t="s">
        <v>501</v>
      </c>
      <c r="B56" s="130" t="s">
        <v>226</v>
      </c>
      <c r="C56" s="130" t="s">
        <v>227</v>
      </c>
      <c r="D56" s="130">
        <v>439</v>
      </c>
      <c r="E56" s="130" t="s">
        <v>220</v>
      </c>
      <c r="F56" s="130" t="s">
        <v>225</v>
      </c>
      <c r="G56" s="130">
        <v>3</v>
      </c>
      <c r="H56" s="130" t="s">
        <v>80</v>
      </c>
      <c r="I56" s="130" t="s">
        <v>223</v>
      </c>
      <c r="J56" s="130">
        <v>5</v>
      </c>
    </row>
    <row r="57" spans="1:10" s="123" customFormat="1" ht="13.5" thickBot="1">
      <c r="A57" s="129" t="s">
        <v>502</v>
      </c>
      <c r="B57" s="130" t="s">
        <v>228</v>
      </c>
      <c r="C57" s="130" t="s">
        <v>229</v>
      </c>
      <c r="D57" s="130">
        <v>530</v>
      </c>
      <c r="E57" s="130" t="s">
        <v>220</v>
      </c>
      <c r="F57" s="130" t="s">
        <v>230</v>
      </c>
      <c r="G57" s="130">
        <v>2</v>
      </c>
      <c r="H57" s="130" t="s">
        <v>222</v>
      </c>
      <c r="I57" s="130" t="s">
        <v>223</v>
      </c>
      <c r="J57" s="130">
        <v>15</v>
      </c>
    </row>
    <row r="58" spans="1:10" s="123" customFormat="1" ht="13.5" thickBot="1">
      <c r="A58" s="129" t="s">
        <v>503</v>
      </c>
      <c r="B58" s="130" t="s">
        <v>231</v>
      </c>
      <c r="C58" s="130">
        <v>1979</v>
      </c>
      <c r="D58" s="130">
        <v>906</v>
      </c>
      <c r="E58" s="130" t="s">
        <v>220</v>
      </c>
      <c r="F58" s="130" t="s">
        <v>232</v>
      </c>
      <c r="G58" s="130">
        <v>1</v>
      </c>
      <c r="H58" s="130" t="s">
        <v>222</v>
      </c>
      <c r="I58" s="130" t="s">
        <v>223</v>
      </c>
      <c r="J58" s="130">
        <v>15</v>
      </c>
    </row>
    <row r="59" spans="1:10" s="123" customFormat="1" ht="13.5" thickBot="1">
      <c r="A59" s="129" t="s">
        <v>504</v>
      </c>
      <c r="B59" s="130" t="s">
        <v>233</v>
      </c>
      <c r="C59" s="130">
        <v>1969</v>
      </c>
      <c r="D59" s="130">
        <v>806</v>
      </c>
      <c r="E59" s="130" t="s">
        <v>220</v>
      </c>
      <c r="F59" s="130" t="s">
        <v>232</v>
      </c>
      <c r="G59" s="130">
        <v>3</v>
      </c>
      <c r="H59" s="130" t="s">
        <v>234</v>
      </c>
      <c r="I59" s="130" t="s">
        <v>223</v>
      </c>
      <c r="J59" s="130">
        <v>10</v>
      </c>
    </row>
    <row r="60" spans="1:10" s="123" customFormat="1" ht="23.25" thickBot="1">
      <c r="A60" s="129" t="s">
        <v>505</v>
      </c>
      <c r="B60" s="130" t="s">
        <v>235</v>
      </c>
      <c r="C60" s="130">
        <v>1991</v>
      </c>
      <c r="D60" s="130">
        <v>1146</v>
      </c>
      <c r="E60" s="130" t="s">
        <v>220</v>
      </c>
      <c r="F60" s="130" t="s">
        <v>236</v>
      </c>
      <c r="G60" s="130">
        <v>2</v>
      </c>
      <c r="H60" s="130" t="s">
        <v>222</v>
      </c>
      <c r="I60" s="130" t="s">
        <v>223</v>
      </c>
      <c r="J60" s="130">
        <v>10</v>
      </c>
    </row>
    <row r="61" spans="1:10" s="123" customFormat="1" ht="13.5" thickBot="1">
      <c r="A61" s="129" t="s">
        <v>506</v>
      </c>
      <c r="B61" s="130" t="s">
        <v>237</v>
      </c>
      <c r="C61" s="130">
        <v>1977</v>
      </c>
      <c r="D61" s="130">
        <v>841</v>
      </c>
      <c r="E61" s="130" t="s">
        <v>238</v>
      </c>
      <c r="F61" s="130" t="s">
        <v>239</v>
      </c>
      <c r="G61" s="130">
        <v>1</v>
      </c>
      <c r="H61" s="130" t="s">
        <v>240</v>
      </c>
      <c r="I61" s="130" t="s">
        <v>223</v>
      </c>
      <c r="J61" s="130">
        <v>5</v>
      </c>
    </row>
    <row r="62" spans="1:10" s="123" customFormat="1" ht="13.5" thickBot="1">
      <c r="A62" s="129" t="s">
        <v>507</v>
      </c>
      <c r="B62" s="130" t="s">
        <v>241</v>
      </c>
      <c r="C62" s="130">
        <v>1978</v>
      </c>
      <c r="D62" s="130">
        <v>1150</v>
      </c>
      <c r="E62" s="130" t="s">
        <v>220</v>
      </c>
      <c r="F62" s="130" t="s">
        <v>232</v>
      </c>
      <c r="G62" s="130">
        <v>3</v>
      </c>
      <c r="H62" s="130" t="s">
        <v>240</v>
      </c>
      <c r="I62" s="130" t="s">
        <v>223</v>
      </c>
      <c r="J62" s="130">
        <v>10</v>
      </c>
    </row>
    <row r="63" spans="1:10" s="123" customFormat="1" ht="12.75" customHeight="1">
      <c r="A63" s="637" t="s">
        <v>508</v>
      </c>
      <c r="B63" s="635" t="s">
        <v>509</v>
      </c>
      <c r="C63" s="635">
        <v>1890</v>
      </c>
      <c r="D63" s="635">
        <v>1784</v>
      </c>
      <c r="E63" s="635" t="s">
        <v>220</v>
      </c>
      <c r="F63" s="635" t="s">
        <v>242</v>
      </c>
      <c r="G63" s="635" t="s">
        <v>510</v>
      </c>
      <c r="H63" s="635" t="s">
        <v>234</v>
      </c>
      <c r="I63" s="635" t="s">
        <v>511</v>
      </c>
      <c r="J63" s="635">
        <v>10</v>
      </c>
    </row>
    <row r="64" spans="1:10" s="123" customFormat="1" ht="39.75" customHeight="1" thickBot="1">
      <c r="A64" s="639"/>
      <c r="B64" s="636"/>
      <c r="C64" s="636"/>
      <c r="D64" s="636"/>
      <c r="E64" s="636"/>
      <c r="F64" s="636"/>
      <c r="G64" s="636"/>
      <c r="H64" s="636"/>
      <c r="I64" s="636"/>
      <c r="J64" s="636"/>
    </row>
    <row r="65" spans="1:10" s="123" customFormat="1" ht="13.5" thickBot="1">
      <c r="A65" s="129" t="s">
        <v>512</v>
      </c>
      <c r="B65" s="130" t="s">
        <v>243</v>
      </c>
      <c r="C65" s="130">
        <v>2011</v>
      </c>
      <c r="D65" s="130">
        <v>265</v>
      </c>
      <c r="E65" s="130" t="s">
        <v>198</v>
      </c>
      <c r="F65" s="130" t="s">
        <v>244</v>
      </c>
      <c r="G65" s="130" t="s">
        <v>244</v>
      </c>
      <c r="H65" s="130" t="s">
        <v>244</v>
      </c>
      <c r="I65" s="131" t="s">
        <v>244</v>
      </c>
      <c r="J65" s="130">
        <v>15</v>
      </c>
    </row>
    <row r="66" spans="1:10" s="123" customFormat="1" ht="13.5" thickBot="1">
      <c r="A66" s="129" t="s">
        <v>513</v>
      </c>
      <c r="B66" s="130" t="s">
        <v>245</v>
      </c>
      <c r="C66" s="130" t="s">
        <v>246</v>
      </c>
      <c r="D66" s="130">
        <v>360</v>
      </c>
      <c r="E66" s="130" t="s">
        <v>220</v>
      </c>
      <c r="F66" s="130" t="s">
        <v>232</v>
      </c>
      <c r="G66" s="130">
        <v>6</v>
      </c>
      <c r="H66" s="130" t="s">
        <v>234</v>
      </c>
      <c r="I66" s="130" t="s">
        <v>223</v>
      </c>
      <c r="J66" s="130">
        <v>5</v>
      </c>
    </row>
    <row r="67" spans="1:10" s="123" customFormat="1" ht="13.5" thickBot="1">
      <c r="A67" s="129" t="s">
        <v>514</v>
      </c>
      <c r="B67" s="130" t="s">
        <v>247</v>
      </c>
      <c r="C67" s="130">
        <v>1985</v>
      </c>
      <c r="D67" s="130">
        <v>1195</v>
      </c>
      <c r="E67" s="130" t="s">
        <v>220</v>
      </c>
      <c r="F67" s="130" t="s">
        <v>232</v>
      </c>
      <c r="G67" s="130">
        <v>3</v>
      </c>
      <c r="H67" s="130" t="s">
        <v>240</v>
      </c>
      <c r="I67" s="130" t="s">
        <v>223</v>
      </c>
      <c r="J67" s="130">
        <v>5</v>
      </c>
    </row>
    <row r="68" spans="1:10" s="123" customFormat="1" ht="13.5" thickBot="1">
      <c r="A68" s="129" t="s">
        <v>515</v>
      </c>
      <c r="B68" s="130" t="s">
        <v>248</v>
      </c>
      <c r="C68" s="130">
        <v>1987</v>
      </c>
      <c r="D68" s="130">
        <v>841</v>
      </c>
      <c r="E68" s="130" t="s">
        <v>238</v>
      </c>
      <c r="F68" s="130" t="s">
        <v>239</v>
      </c>
      <c r="G68" s="130">
        <v>2</v>
      </c>
      <c r="H68" s="130" t="s">
        <v>234</v>
      </c>
      <c r="I68" s="130" t="s">
        <v>223</v>
      </c>
      <c r="J68" s="130">
        <v>5</v>
      </c>
    </row>
    <row r="69" spans="1:10" s="123" customFormat="1" ht="13.5" thickBot="1">
      <c r="A69" s="129" t="s">
        <v>516</v>
      </c>
      <c r="B69" s="130" t="s">
        <v>249</v>
      </c>
      <c r="C69" s="130">
        <v>1988</v>
      </c>
      <c r="D69" s="130">
        <v>1078</v>
      </c>
      <c r="E69" s="130" t="s">
        <v>220</v>
      </c>
      <c r="F69" s="130" t="s">
        <v>232</v>
      </c>
      <c r="G69" s="130">
        <v>3</v>
      </c>
      <c r="H69" s="130" t="s">
        <v>234</v>
      </c>
      <c r="I69" s="130" t="s">
        <v>223</v>
      </c>
      <c r="J69" s="130">
        <v>10</v>
      </c>
    </row>
    <row r="70" spans="1:10" s="123" customFormat="1" ht="13.5" thickBot="1">
      <c r="A70" s="129" t="s">
        <v>517</v>
      </c>
      <c r="B70" s="130" t="s">
        <v>250</v>
      </c>
      <c r="C70" s="130">
        <v>1988</v>
      </c>
      <c r="D70" s="130">
        <v>958</v>
      </c>
      <c r="E70" s="130" t="s">
        <v>220</v>
      </c>
      <c r="F70" s="130" t="s">
        <v>232</v>
      </c>
      <c r="G70" s="130">
        <v>3</v>
      </c>
      <c r="H70" s="130" t="s">
        <v>234</v>
      </c>
      <c r="I70" s="130" t="s">
        <v>223</v>
      </c>
      <c r="J70" s="130">
        <v>5</v>
      </c>
    </row>
    <row r="71" spans="1:10" s="123" customFormat="1" ht="13.5" thickBot="1">
      <c r="A71" s="129" t="s">
        <v>518</v>
      </c>
      <c r="B71" s="130" t="s">
        <v>251</v>
      </c>
      <c r="C71" s="130" t="s">
        <v>252</v>
      </c>
      <c r="D71" s="130">
        <v>369</v>
      </c>
      <c r="E71" s="130" t="s">
        <v>220</v>
      </c>
      <c r="F71" s="130" t="s">
        <v>242</v>
      </c>
      <c r="G71" s="130">
        <v>2</v>
      </c>
      <c r="H71" s="130" t="s">
        <v>234</v>
      </c>
      <c r="I71" s="130" t="s">
        <v>223</v>
      </c>
      <c r="J71" s="130">
        <v>15</v>
      </c>
    </row>
    <row r="72" spans="1:10" s="123" customFormat="1" ht="13.5" thickBot="1">
      <c r="A72" s="129" t="s">
        <v>519</v>
      </c>
      <c r="B72" s="130" t="s">
        <v>118</v>
      </c>
      <c r="C72" s="130">
        <v>1910</v>
      </c>
      <c r="D72" s="130">
        <v>1878</v>
      </c>
      <c r="E72" s="130" t="s">
        <v>220</v>
      </c>
      <c r="F72" s="130" t="s">
        <v>242</v>
      </c>
      <c r="G72" s="130">
        <v>5</v>
      </c>
      <c r="H72" s="130" t="s">
        <v>253</v>
      </c>
      <c r="I72" s="130" t="s">
        <v>223</v>
      </c>
      <c r="J72" s="130">
        <v>5</v>
      </c>
    </row>
    <row r="73" spans="1:10" s="123" customFormat="1" ht="12.75">
      <c r="A73" s="637" t="s">
        <v>520</v>
      </c>
      <c r="B73" s="132"/>
      <c r="C73" s="132" t="s">
        <v>255</v>
      </c>
      <c r="D73" s="637">
        <v>3475</v>
      </c>
      <c r="E73" s="637" t="s">
        <v>220</v>
      </c>
      <c r="F73" s="132" t="s">
        <v>256</v>
      </c>
      <c r="G73" s="637" t="s">
        <v>258</v>
      </c>
      <c r="H73" s="132" t="s">
        <v>259</v>
      </c>
      <c r="I73" s="637" t="s">
        <v>223</v>
      </c>
      <c r="J73" s="637">
        <v>5</v>
      </c>
    </row>
    <row r="74" spans="1:10" s="123" customFormat="1" ht="12.75">
      <c r="A74" s="638"/>
      <c r="B74" s="132" t="s">
        <v>117</v>
      </c>
      <c r="C74" s="132">
        <v>1988</v>
      </c>
      <c r="D74" s="638"/>
      <c r="E74" s="638"/>
      <c r="F74" s="132" t="s">
        <v>257</v>
      </c>
      <c r="G74" s="638"/>
      <c r="H74" s="132" t="s">
        <v>260</v>
      </c>
      <c r="I74" s="638"/>
      <c r="J74" s="638"/>
    </row>
    <row r="75" spans="1:10" s="123" customFormat="1">
      <c r="A75" s="638"/>
      <c r="B75" s="132" t="s">
        <v>254</v>
      </c>
      <c r="C75" s="108"/>
      <c r="D75" s="638"/>
      <c r="E75" s="638"/>
      <c r="F75" s="108"/>
      <c r="G75" s="638"/>
      <c r="H75" s="108"/>
      <c r="I75" s="638"/>
      <c r="J75" s="638"/>
    </row>
    <row r="76" spans="1:10" s="123" customFormat="1" ht="15.75" thickBot="1">
      <c r="A76" s="639"/>
      <c r="B76" s="130"/>
      <c r="C76" s="109"/>
      <c r="D76" s="639"/>
      <c r="E76" s="639"/>
      <c r="F76" s="109"/>
      <c r="G76" s="639"/>
      <c r="H76" s="109"/>
      <c r="I76" s="639"/>
      <c r="J76" s="639"/>
    </row>
    <row r="77" spans="1:10" s="123" customFormat="1" ht="12.75">
      <c r="A77" s="637" t="s">
        <v>521</v>
      </c>
      <c r="B77" s="132" t="s">
        <v>116</v>
      </c>
      <c r="C77" s="132"/>
      <c r="D77" s="132"/>
      <c r="E77" s="132"/>
      <c r="F77" s="132"/>
      <c r="G77" s="132"/>
      <c r="H77" s="132"/>
      <c r="I77" s="132"/>
      <c r="J77" s="132"/>
    </row>
    <row r="78" spans="1:10" s="123" customFormat="1" ht="45">
      <c r="A78" s="638"/>
      <c r="B78" s="133" t="s">
        <v>406</v>
      </c>
      <c r="C78" s="133">
        <v>2020</v>
      </c>
      <c r="D78" s="133">
        <v>1591.31</v>
      </c>
      <c r="E78" s="133" t="s">
        <v>220</v>
      </c>
      <c r="F78" s="133" t="s">
        <v>443</v>
      </c>
      <c r="G78" s="133" t="s">
        <v>522</v>
      </c>
      <c r="H78" s="133" t="s">
        <v>523</v>
      </c>
      <c r="I78" s="133" t="s">
        <v>524</v>
      </c>
      <c r="J78" s="133">
        <v>5</v>
      </c>
    </row>
    <row r="79" spans="1:10" s="123" customFormat="1" ht="12.75">
      <c r="A79" s="638"/>
      <c r="B79" s="132"/>
      <c r="C79" s="132"/>
      <c r="D79" s="132"/>
      <c r="E79" s="132"/>
      <c r="F79" s="132"/>
      <c r="G79" s="132"/>
      <c r="H79" s="132"/>
      <c r="I79" s="132"/>
      <c r="J79" s="132"/>
    </row>
    <row r="80" spans="1:10" s="123" customFormat="1" ht="12.75">
      <c r="A80" s="638"/>
      <c r="B80" s="132"/>
      <c r="C80" s="132"/>
      <c r="D80" s="132"/>
      <c r="E80" s="132"/>
      <c r="F80" s="132"/>
      <c r="G80" s="132"/>
      <c r="H80" s="132"/>
      <c r="I80" s="132"/>
      <c r="J80" s="132"/>
    </row>
    <row r="81" spans="1:10" s="123" customFormat="1" ht="22.5">
      <c r="A81" s="638"/>
      <c r="B81" s="132" t="s">
        <v>406</v>
      </c>
      <c r="C81" s="132" t="s">
        <v>290</v>
      </c>
      <c r="D81" s="132">
        <v>2543</v>
      </c>
      <c r="E81" s="132"/>
      <c r="F81" s="132"/>
      <c r="G81" s="132">
        <v>4</v>
      </c>
      <c r="H81" s="132" t="s">
        <v>292</v>
      </c>
      <c r="I81" s="132" t="s">
        <v>223</v>
      </c>
      <c r="J81" s="132">
        <v>5</v>
      </c>
    </row>
    <row r="82" spans="1:10" s="123" customFormat="1">
      <c r="A82" s="638"/>
      <c r="B82" s="132"/>
      <c r="C82" s="108"/>
      <c r="D82" s="108"/>
      <c r="E82" s="132" t="s">
        <v>220</v>
      </c>
      <c r="F82" s="132" t="s">
        <v>264</v>
      </c>
      <c r="G82" s="108"/>
      <c r="H82" s="108"/>
      <c r="I82" s="108"/>
      <c r="J82" s="108"/>
    </row>
    <row r="83" spans="1:10" s="123" customFormat="1" ht="15.75" thickBot="1">
      <c r="A83" s="639"/>
      <c r="B83" s="109"/>
      <c r="C83" s="109"/>
      <c r="D83" s="109"/>
      <c r="E83" s="130"/>
      <c r="F83" s="130"/>
      <c r="G83" s="109"/>
      <c r="H83" s="109"/>
      <c r="I83" s="109"/>
      <c r="J83" s="109"/>
    </row>
    <row r="84" spans="1:10" s="123" customFormat="1" ht="12.75">
      <c r="A84" s="638"/>
      <c r="B84" s="134"/>
      <c r="C84" s="134"/>
      <c r="D84" s="134"/>
      <c r="E84" s="134"/>
      <c r="F84" s="134"/>
      <c r="G84" s="134"/>
      <c r="H84" s="134"/>
      <c r="I84" s="135"/>
      <c r="J84" s="134"/>
    </row>
    <row r="85" spans="1:10" s="123" customFormat="1" ht="12.75">
      <c r="A85" s="638"/>
      <c r="B85" s="134" t="s">
        <v>115</v>
      </c>
      <c r="C85" s="134"/>
      <c r="D85" s="134"/>
      <c r="E85" s="134"/>
      <c r="F85" s="134"/>
      <c r="G85" s="134"/>
      <c r="H85" s="134" t="s">
        <v>267</v>
      </c>
      <c r="I85" s="136"/>
      <c r="J85" s="134"/>
    </row>
    <row r="86" spans="1:10" s="123" customFormat="1" ht="22.5">
      <c r="A86" s="638"/>
      <c r="B86" s="134" t="s">
        <v>262</v>
      </c>
      <c r="C86" s="134">
        <v>2014</v>
      </c>
      <c r="D86" s="134" t="s">
        <v>263</v>
      </c>
      <c r="E86" s="134" t="s">
        <v>220</v>
      </c>
      <c r="F86" s="134" t="s">
        <v>265</v>
      </c>
      <c r="G86" s="134" t="s">
        <v>266</v>
      </c>
      <c r="H86" s="134" t="s">
        <v>412</v>
      </c>
      <c r="I86" s="136" t="s">
        <v>268</v>
      </c>
      <c r="J86" s="134"/>
    </row>
    <row r="87" spans="1:10" s="123" customFormat="1" ht="34.5" thickBot="1">
      <c r="A87" s="639"/>
      <c r="B87" s="137" t="s">
        <v>407</v>
      </c>
      <c r="C87" s="137" t="s">
        <v>408</v>
      </c>
      <c r="D87" s="137" t="s">
        <v>409</v>
      </c>
      <c r="E87" s="137" t="s">
        <v>410</v>
      </c>
      <c r="F87" s="137" t="s">
        <v>411</v>
      </c>
      <c r="G87" s="137">
        <v>2</v>
      </c>
      <c r="H87" s="138"/>
      <c r="I87" s="139" t="s">
        <v>268</v>
      </c>
      <c r="J87" s="137">
        <v>5</v>
      </c>
    </row>
    <row r="88" spans="1:10" s="123" customFormat="1" ht="12.75">
      <c r="A88" s="637" t="s">
        <v>525</v>
      </c>
      <c r="B88" s="132"/>
      <c r="C88" s="132">
        <v>2001</v>
      </c>
      <c r="D88" s="132">
        <v>1258</v>
      </c>
      <c r="E88" s="132" t="s">
        <v>269</v>
      </c>
      <c r="F88" s="132" t="s">
        <v>270</v>
      </c>
      <c r="G88" s="132">
        <v>3</v>
      </c>
      <c r="H88" s="132"/>
      <c r="I88" s="132"/>
      <c r="J88" s="132"/>
    </row>
    <row r="89" spans="1:10" s="123" customFormat="1" ht="12.75">
      <c r="A89" s="638"/>
      <c r="B89" s="132" t="s">
        <v>114</v>
      </c>
      <c r="C89" s="132">
        <v>2011</v>
      </c>
      <c r="D89" s="132">
        <v>2161</v>
      </c>
      <c r="E89" s="132"/>
      <c r="F89" s="132" t="s">
        <v>271</v>
      </c>
      <c r="G89" s="132">
        <v>2</v>
      </c>
      <c r="H89" s="132" t="s">
        <v>234</v>
      </c>
      <c r="I89" s="132" t="s">
        <v>275</v>
      </c>
      <c r="J89" s="132">
        <v>15</v>
      </c>
    </row>
    <row r="90" spans="1:10" s="123" customFormat="1" ht="12.75">
      <c r="A90" s="638"/>
      <c r="B90" s="132"/>
      <c r="C90" s="132"/>
      <c r="D90" s="132"/>
      <c r="E90" s="132"/>
      <c r="F90" s="132" t="s">
        <v>272</v>
      </c>
      <c r="G90" s="132">
        <v>2</v>
      </c>
      <c r="H90" s="132" t="s">
        <v>267</v>
      </c>
      <c r="I90" s="132" t="s">
        <v>275</v>
      </c>
      <c r="J90" s="132">
        <v>10</v>
      </c>
    </row>
    <row r="91" spans="1:10" s="123" customFormat="1">
      <c r="A91" s="638"/>
      <c r="B91" s="132"/>
      <c r="C91" s="132"/>
      <c r="D91" s="132"/>
      <c r="E91" s="132"/>
      <c r="F91" s="132" t="s">
        <v>291</v>
      </c>
      <c r="G91" s="108"/>
      <c r="H91" s="132" t="s">
        <v>414</v>
      </c>
      <c r="I91" s="108"/>
      <c r="J91" s="108"/>
    </row>
    <row r="92" spans="1:10" s="123" customFormat="1">
      <c r="A92" s="638"/>
      <c r="B92" s="132" t="s">
        <v>413</v>
      </c>
      <c r="C92" s="132">
        <v>2002</v>
      </c>
      <c r="D92" s="132">
        <v>2062</v>
      </c>
      <c r="E92" s="132" t="s">
        <v>269</v>
      </c>
      <c r="F92" s="132"/>
      <c r="G92" s="108"/>
      <c r="H92" s="132" t="s">
        <v>293</v>
      </c>
      <c r="I92" s="108"/>
      <c r="J92" s="108"/>
    </row>
    <row r="93" spans="1:10" s="123" customFormat="1">
      <c r="A93" s="638"/>
      <c r="B93" s="132"/>
      <c r="C93" s="132"/>
      <c r="D93" s="132"/>
      <c r="E93" s="132"/>
      <c r="F93" s="132"/>
      <c r="G93" s="108"/>
      <c r="H93" s="108"/>
      <c r="I93" s="108"/>
      <c r="J93" s="108"/>
    </row>
    <row r="94" spans="1:10" s="123" customFormat="1" ht="15.75" thickBot="1">
      <c r="A94" s="639"/>
      <c r="B94" s="109"/>
      <c r="C94" s="109"/>
      <c r="D94" s="109"/>
      <c r="E94" s="130"/>
      <c r="F94" s="109"/>
      <c r="G94" s="109"/>
      <c r="H94" s="109"/>
      <c r="I94" s="109"/>
      <c r="J94" s="109"/>
    </row>
    <row r="95" spans="1:10" s="123" customFormat="1" ht="22.5">
      <c r="A95" s="637" t="s">
        <v>526</v>
      </c>
      <c r="B95" s="132" t="s">
        <v>444</v>
      </c>
      <c r="C95" s="132">
        <v>1925</v>
      </c>
      <c r="D95" s="132">
        <v>7710</v>
      </c>
      <c r="E95" s="132" t="s">
        <v>269</v>
      </c>
      <c r="F95" s="132" t="s">
        <v>239</v>
      </c>
      <c r="G95" s="132">
        <v>4</v>
      </c>
      <c r="H95" s="132" t="s">
        <v>274</v>
      </c>
      <c r="I95" s="132" t="s">
        <v>275</v>
      </c>
      <c r="J95" s="132">
        <v>5</v>
      </c>
    </row>
    <row r="96" spans="1:10" s="123" customFormat="1" ht="45">
      <c r="A96" s="638"/>
      <c r="B96" s="132" t="s">
        <v>273</v>
      </c>
      <c r="C96" s="132"/>
      <c r="D96" s="132"/>
      <c r="E96" s="132"/>
      <c r="F96" s="132"/>
      <c r="G96" s="132"/>
      <c r="H96" s="132" t="s">
        <v>415</v>
      </c>
      <c r="I96" s="132"/>
      <c r="J96" s="132"/>
    </row>
    <row r="97" spans="1:10" s="123" customFormat="1" ht="78.75">
      <c r="A97" s="638"/>
      <c r="B97" s="132" t="s">
        <v>173</v>
      </c>
      <c r="C97" s="132"/>
      <c r="D97" s="132"/>
      <c r="E97" s="132"/>
      <c r="F97" s="132"/>
      <c r="G97" s="132"/>
      <c r="H97" s="132" t="s">
        <v>416</v>
      </c>
      <c r="I97" s="132"/>
      <c r="J97" s="132"/>
    </row>
    <row r="98" spans="1:10" s="123" customFormat="1">
      <c r="A98" s="638"/>
      <c r="B98" s="108"/>
      <c r="C98" s="132">
        <v>2013</v>
      </c>
      <c r="D98" s="132">
        <v>88.98</v>
      </c>
      <c r="E98" s="132" t="s">
        <v>269</v>
      </c>
      <c r="F98" s="132" t="s">
        <v>232</v>
      </c>
      <c r="G98" s="132">
        <v>1</v>
      </c>
      <c r="H98" s="132" t="s">
        <v>417</v>
      </c>
      <c r="I98" s="132"/>
      <c r="J98" s="132"/>
    </row>
    <row r="99" spans="1:10" s="123" customFormat="1">
      <c r="A99" s="638"/>
      <c r="B99" s="108"/>
      <c r="C99" s="132"/>
      <c r="D99" s="108"/>
      <c r="E99" s="108"/>
      <c r="F99" s="108"/>
      <c r="G99" s="108"/>
      <c r="H99" s="132" t="s">
        <v>418</v>
      </c>
      <c r="I99" s="132" t="s">
        <v>223</v>
      </c>
      <c r="J99" s="132"/>
    </row>
    <row r="100" spans="1:10" s="123" customFormat="1" ht="33.75">
      <c r="A100" s="638"/>
      <c r="B100" s="108"/>
      <c r="C100" s="132"/>
      <c r="D100" s="108"/>
      <c r="E100" s="108"/>
      <c r="F100" s="108"/>
      <c r="G100" s="108"/>
      <c r="H100" s="132" t="s">
        <v>419</v>
      </c>
      <c r="I100" s="108"/>
      <c r="J100" s="132"/>
    </row>
    <row r="101" spans="1:10" s="123" customFormat="1">
      <c r="A101" s="638"/>
      <c r="B101" s="108"/>
      <c r="C101" s="132">
        <v>2014</v>
      </c>
      <c r="D101" s="108"/>
      <c r="E101" s="108"/>
      <c r="F101" s="108"/>
      <c r="G101" s="108"/>
      <c r="H101" s="108"/>
      <c r="I101" s="108"/>
      <c r="J101" s="132"/>
    </row>
    <row r="102" spans="1:10" s="123" customFormat="1">
      <c r="A102" s="638"/>
      <c r="B102" s="108"/>
      <c r="C102" s="108"/>
      <c r="D102" s="108"/>
      <c r="E102" s="108"/>
      <c r="F102" s="108"/>
      <c r="G102" s="108"/>
      <c r="H102" s="108"/>
      <c r="I102" s="108"/>
      <c r="J102" s="132"/>
    </row>
    <row r="103" spans="1:10" s="123" customFormat="1">
      <c r="A103" s="638"/>
      <c r="B103" s="108"/>
      <c r="C103" s="108"/>
      <c r="D103" s="108"/>
      <c r="E103" s="108"/>
      <c r="F103" s="108"/>
      <c r="G103" s="108"/>
      <c r="H103" s="108"/>
      <c r="I103" s="108"/>
      <c r="J103" s="132"/>
    </row>
    <row r="104" spans="1:10" s="123" customFormat="1">
      <c r="A104" s="638"/>
      <c r="B104" s="108"/>
      <c r="C104" s="108"/>
      <c r="D104" s="108"/>
      <c r="E104" s="108"/>
      <c r="F104" s="108"/>
      <c r="G104" s="108"/>
      <c r="H104" s="108"/>
      <c r="I104" s="108"/>
      <c r="J104" s="132"/>
    </row>
    <row r="105" spans="1:10" s="123" customFormat="1">
      <c r="A105" s="638"/>
      <c r="B105" s="108"/>
      <c r="C105" s="108"/>
      <c r="D105" s="108"/>
      <c r="E105" s="108"/>
      <c r="F105" s="108"/>
      <c r="G105" s="108"/>
      <c r="H105" s="108"/>
      <c r="I105" s="108"/>
      <c r="J105" s="132"/>
    </row>
    <row r="106" spans="1:10" s="123" customFormat="1" ht="15.75" thickBot="1">
      <c r="A106" s="639"/>
      <c r="B106" s="109"/>
      <c r="C106" s="109"/>
      <c r="D106" s="109"/>
      <c r="E106" s="109"/>
      <c r="F106" s="109"/>
      <c r="G106" s="109"/>
      <c r="H106" s="109"/>
      <c r="I106" s="109"/>
      <c r="J106" s="130">
        <v>5</v>
      </c>
    </row>
    <row r="107" spans="1:10" s="123" customFormat="1" ht="12.75">
      <c r="A107" s="637" t="s">
        <v>527</v>
      </c>
      <c r="B107" s="132" t="s">
        <v>113</v>
      </c>
      <c r="C107" s="132">
        <v>1961</v>
      </c>
      <c r="D107" s="132"/>
      <c r="E107" s="132" t="s">
        <v>269</v>
      </c>
      <c r="F107" s="132" t="s">
        <v>232</v>
      </c>
      <c r="G107" s="132" t="s">
        <v>276</v>
      </c>
      <c r="H107" s="132" t="s">
        <v>277</v>
      </c>
      <c r="I107" s="132" t="s">
        <v>275</v>
      </c>
      <c r="J107" s="132">
        <v>10</v>
      </c>
    </row>
    <row r="108" spans="1:10" s="123" customFormat="1" ht="22.5">
      <c r="A108" s="638"/>
      <c r="B108" s="132" t="s">
        <v>420</v>
      </c>
      <c r="C108" s="132"/>
      <c r="D108" s="132">
        <v>3425</v>
      </c>
      <c r="E108" s="132"/>
      <c r="F108" s="132"/>
      <c r="G108" s="132"/>
      <c r="H108" s="132" t="s">
        <v>278</v>
      </c>
      <c r="I108" s="132"/>
      <c r="J108" s="132"/>
    </row>
    <row r="109" spans="1:10" s="123" customFormat="1" ht="22.5">
      <c r="A109" s="638"/>
      <c r="B109" s="108"/>
      <c r="C109" s="132" t="s">
        <v>294</v>
      </c>
      <c r="D109" s="132"/>
      <c r="E109" s="132" t="s">
        <v>269</v>
      </c>
      <c r="F109" s="132" t="s">
        <v>270</v>
      </c>
      <c r="G109" s="132" t="s">
        <v>276</v>
      </c>
      <c r="H109" s="132"/>
      <c r="I109" s="132" t="s">
        <v>295</v>
      </c>
      <c r="J109" s="132"/>
    </row>
    <row r="110" spans="1:10" s="123" customFormat="1" ht="22.5">
      <c r="A110" s="638"/>
      <c r="B110" s="108"/>
      <c r="C110" s="108"/>
      <c r="D110" s="132">
        <v>2298</v>
      </c>
      <c r="E110" s="108"/>
      <c r="F110" s="108"/>
      <c r="G110" s="108"/>
      <c r="H110" s="132" t="s">
        <v>421</v>
      </c>
      <c r="I110" s="108"/>
      <c r="J110" s="132">
        <v>10</v>
      </c>
    </row>
    <row r="111" spans="1:10" s="123" customFormat="1" ht="15.75" thickBot="1">
      <c r="A111" s="639"/>
      <c r="B111" s="109"/>
      <c r="C111" s="109"/>
      <c r="D111" s="130">
        <v>1986</v>
      </c>
      <c r="E111" s="109"/>
      <c r="F111" s="109"/>
      <c r="G111" s="109"/>
      <c r="H111" s="109"/>
      <c r="I111" s="109"/>
      <c r="J111" s="109"/>
    </row>
    <row r="112" spans="1:10" s="123" customFormat="1" ht="12.75" customHeight="1">
      <c r="A112" s="637" t="s">
        <v>528</v>
      </c>
      <c r="B112" s="637" t="s">
        <v>112</v>
      </c>
      <c r="C112" s="637">
        <v>1965</v>
      </c>
      <c r="D112" s="637">
        <v>2647</v>
      </c>
      <c r="E112" s="637" t="s">
        <v>220</v>
      </c>
      <c r="F112" s="637" t="s">
        <v>232</v>
      </c>
      <c r="G112" s="637">
        <v>3</v>
      </c>
      <c r="H112" s="132" t="s">
        <v>279</v>
      </c>
      <c r="I112" s="637" t="s">
        <v>223</v>
      </c>
      <c r="J112" s="637">
        <v>5</v>
      </c>
    </row>
    <row r="113" spans="1:10" s="123" customFormat="1" ht="13.5" thickBot="1">
      <c r="A113" s="639"/>
      <c r="B113" s="639"/>
      <c r="C113" s="639"/>
      <c r="D113" s="639"/>
      <c r="E113" s="639"/>
      <c r="F113" s="639"/>
      <c r="G113" s="639"/>
      <c r="H113" s="130" t="s">
        <v>280</v>
      </c>
      <c r="I113" s="639"/>
      <c r="J113" s="639"/>
    </row>
    <row r="114" spans="1:10" s="123" customFormat="1" ht="12.75" customHeight="1">
      <c r="A114" s="637" t="s">
        <v>529</v>
      </c>
      <c r="B114" s="637" t="s">
        <v>111</v>
      </c>
      <c r="C114" s="637">
        <v>1988</v>
      </c>
      <c r="D114" s="637">
        <v>8407</v>
      </c>
      <c r="E114" s="637" t="s">
        <v>269</v>
      </c>
      <c r="F114" s="637" t="s">
        <v>232</v>
      </c>
      <c r="G114" s="637" t="s">
        <v>281</v>
      </c>
      <c r="H114" s="132" t="s">
        <v>282</v>
      </c>
      <c r="I114" s="637" t="s">
        <v>223</v>
      </c>
      <c r="J114" s="637">
        <v>5</v>
      </c>
    </row>
    <row r="115" spans="1:10" s="123" customFormat="1" ht="12.75">
      <c r="A115" s="638"/>
      <c r="B115" s="638"/>
      <c r="C115" s="638"/>
      <c r="D115" s="638"/>
      <c r="E115" s="638"/>
      <c r="F115" s="638"/>
      <c r="G115" s="638"/>
      <c r="H115" s="132" t="s">
        <v>283</v>
      </c>
      <c r="I115" s="638"/>
      <c r="J115" s="638"/>
    </row>
    <row r="116" spans="1:10" s="123" customFormat="1" ht="13.5" thickBot="1">
      <c r="A116" s="639"/>
      <c r="B116" s="639"/>
      <c r="C116" s="639"/>
      <c r="D116" s="639"/>
      <c r="E116" s="639"/>
      <c r="F116" s="639"/>
      <c r="G116" s="639"/>
      <c r="H116" s="130" t="s">
        <v>284</v>
      </c>
      <c r="I116" s="639"/>
      <c r="J116" s="639"/>
    </row>
    <row r="117" spans="1:10" s="123" customFormat="1" ht="22.5">
      <c r="A117" s="637" t="s">
        <v>530</v>
      </c>
      <c r="B117" s="637" t="s">
        <v>422</v>
      </c>
      <c r="C117" s="132">
        <v>2002</v>
      </c>
      <c r="D117" s="637">
        <v>7757</v>
      </c>
      <c r="E117" s="637" t="s">
        <v>220</v>
      </c>
      <c r="F117" s="637" t="s">
        <v>286</v>
      </c>
      <c r="G117" s="637">
        <v>1</v>
      </c>
      <c r="H117" s="637" t="s">
        <v>287</v>
      </c>
      <c r="I117" s="132" t="s">
        <v>288</v>
      </c>
      <c r="J117" s="637">
        <v>5</v>
      </c>
    </row>
    <row r="118" spans="1:10" s="123" customFormat="1" ht="13.5" thickBot="1">
      <c r="A118" s="639"/>
      <c r="B118" s="639"/>
      <c r="C118" s="130" t="s">
        <v>285</v>
      </c>
      <c r="D118" s="639"/>
      <c r="E118" s="639"/>
      <c r="F118" s="639"/>
      <c r="G118" s="639"/>
      <c r="H118" s="639"/>
      <c r="I118" s="130" t="s">
        <v>289</v>
      </c>
      <c r="J118" s="639"/>
    </row>
    <row r="119" spans="1:10" s="123" customFormat="1" ht="12.75">
      <c r="A119" s="637" t="s">
        <v>531</v>
      </c>
      <c r="B119" s="132"/>
      <c r="C119" s="132" t="s">
        <v>296</v>
      </c>
      <c r="D119" s="637">
        <v>5212</v>
      </c>
      <c r="E119" s="637" t="s">
        <v>220</v>
      </c>
      <c r="F119" s="637" t="s">
        <v>298</v>
      </c>
      <c r="G119" s="637" t="s">
        <v>299</v>
      </c>
      <c r="H119" s="637" t="s">
        <v>300</v>
      </c>
      <c r="I119" s="637" t="s">
        <v>223</v>
      </c>
      <c r="J119" s="637">
        <v>5</v>
      </c>
    </row>
    <row r="120" spans="1:10" s="123" customFormat="1" ht="12.75">
      <c r="A120" s="638"/>
      <c r="B120" s="132" t="s">
        <v>445</v>
      </c>
      <c r="C120" s="132" t="s">
        <v>297</v>
      </c>
      <c r="D120" s="638"/>
      <c r="E120" s="638"/>
      <c r="F120" s="638"/>
      <c r="G120" s="638"/>
      <c r="H120" s="638"/>
      <c r="I120" s="638"/>
      <c r="J120" s="638"/>
    </row>
    <row r="121" spans="1:10" s="123" customFormat="1">
      <c r="A121" s="638"/>
      <c r="B121" s="132" t="s">
        <v>446</v>
      </c>
      <c r="C121" s="108"/>
      <c r="D121" s="638"/>
      <c r="E121" s="638"/>
      <c r="F121" s="638"/>
      <c r="G121" s="638"/>
      <c r="H121" s="638"/>
      <c r="I121" s="638"/>
      <c r="J121" s="638"/>
    </row>
    <row r="122" spans="1:10" s="123" customFormat="1">
      <c r="A122" s="638"/>
      <c r="B122" s="132"/>
      <c r="C122" s="108"/>
      <c r="D122" s="638"/>
      <c r="E122" s="638"/>
      <c r="F122" s="638"/>
      <c r="G122" s="638"/>
      <c r="H122" s="638"/>
      <c r="I122" s="638"/>
      <c r="J122" s="638"/>
    </row>
    <row r="123" spans="1:10" s="123" customFormat="1" ht="15.75" thickBot="1">
      <c r="A123" s="639"/>
      <c r="B123" s="130"/>
      <c r="C123" s="109"/>
      <c r="D123" s="639"/>
      <c r="E123" s="639"/>
      <c r="F123" s="639"/>
      <c r="G123" s="639"/>
      <c r="H123" s="639"/>
      <c r="I123" s="639"/>
      <c r="J123" s="639"/>
    </row>
    <row r="124" spans="1:10" s="123" customFormat="1" ht="12.75">
      <c r="A124" s="637" t="s">
        <v>532</v>
      </c>
      <c r="B124" s="132"/>
      <c r="C124" s="637">
        <v>1984</v>
      </c>
      <c r="D124" s="637">
        <v>8979</v>
      </c>
      <c r="E124" s="637" t="s">
        <v>220</v>
      </c>
      <c r="F124" s="637" t="s">
        <v>301</v>
      </c>
      <c r="G124" s="637" t="s">
        <v>302</v>
      </c>
      <c r="H124" s="637" t="s">
        <v>222</v>
      </c>
      <c r="I124" s="637" t="s">
        <v>223</v>
      </c>
      <c r="J124" s="637">
        <v>5</v>
      </c>
    </row>
    <row r="125" spans="1:10" s="123" customFormat="1" ht="12.75">
      <c r="A125" s="638"/>
      <c r="B125" s="132" t="s">
        <v>447</v>
      </c>
      <c r="C125" s="638"/>
      <c r="D125" s="638"/>
      <c r="E125" s="638"/>
      <c r="F125" s="638"/>
      <c r="G125" s="638"/>
      <c r="H125" s="638"/>
      <c r="I125" s="638"/>
      <c r="J125" s="638"/>
    </row>
    <row r="126" spans="1:10" s="123" customFormat="1" ht="12.75">
      <c r="A126" s="638"/>
      <c r="B126" s="132" t="s">
        <v>446</v>
      </c>
      <c r="C126" s="638"/>
      <c r="D126" s="638"/>
      <c r="E126" s="638"/>
      <c r="F126" s="638"/>
      <c r="G126" s="638"/>
      <c r="H126" s="638"/>
      <c r="I126" s="638"/>
      <c r="J126" s="638"/>
    </row>
    <row r="127" spans="1:10" s="123" customFormat="1" ht="13.5" thickBot="1">
      <c r="A127" s="639"/>
      <c r="B127" s="130"/>
      <c r="C127" s="639"/>
      <c r="D127" s="639"/>
      <c r="E127" s="639"/>
      <c r="F127" s="639"/>
      <c r="G127" s="639"/>
      <c r="H127" s="639"/>
      <c r="I127" s="639"/>
      <c r="J127" s="639"/>
    </row>
    <row r="128" spans="1:10" s="123" customFormat="1" ht="33.75" customHeight="1">
      <c r="A128" s="637" t="s">
        <v>533</v>
      </c>
      <c r="B128" s="132" t="s">
        <v>303</v>
      </c>
      <c r="C128" s="132">
        <v>1882</v>
      </c>
      <c r="D128" s="132">
        <v>2116</v>
      </c>
      <c r="E128" s="132" t="s">
        <v>269</v>
      </c>
      <c r="F128" s="132" t="s">
        <v>304</v>
      </c>
      <c r="G128" s="132" t="s">
        <v>305</v>
      </c>
      <c r="H128" s="637" t="s">
        <v>306</v>
      </c>
      <c r="I128" s="132" t="s">
        <v>275</v>
      </c>
      <c r="J128" s="132">
        <v>5</v>
      </c>
    </row>
    <row r="129" spans="1:10" s="123" customFormat="1" ht="12.75">
      <c r="A129" s="638"/>
      <c r="B129" s="132"/>
      <c r="C129" s="132"/>
      <c r="D129" s="132"/>
      <c r="E129" s="132"/>
      <c r="F129" s="132"/>
      <c r="G129" s="132"/>
      <c r="H129" s="638"/>
      <c r="I129" s="132"/>
      <c r="J129" s="132"/>
    </row>
    <row r="130" spans="1:10" s="123" customFormat="1" ht="13.5" thickBot="1">
      <c r="A130" s="639"/>
      <c r="B130" s="130" t="s">
        <v>423</v>
      </c>
      <c r="C130" s="130">
        <v>2018</v>
      </c>
      <c r="D130" s="130">
        <v>0</v>
      </c>
      <c r="E130" s="130" t="s">
        <v>269</v>
      </c>
      <c r="F130" s="130" t="s">
        <v>232</v>
      </c>
      <c r="G130" s="130">
        <v>1</v>
      </c>
      <c r="H130" s="639"/>
      <c r="I130" s="130" t="s">
        <v>275</v>
      </c>
      <c r="J130" s="130">
        <v>5</v>
      </c>
    </row>
    <row r="131" spans="1:10" s="123" customFormat="1" ht="12.75">
      <c r="A131" s="637" t="s">
        <v>534</v>
      </c>
      <c r="B131" s="132" t="s">
        <v>424</v>
      </c>
      <c r="C131" s="132">
        <v>1938</v>
      </c>
      <c r="D131" s="132">
        <v>3276</v>
      </c>
      <c r="E131" s="132" t="s">
        <v>269</v>
      </c>
      <c r="F131" s="132" t="s">
        <v>304</v>
      </c>
      <c r="G131" s="132">
        <v>1.4</v>
      </c>
      <c r="H131" s="132" t="s">
        <v>307</v>
      </c>
      <c r="I131" s="132" t="s">
        <v>275</v>
      </c>
      <c r="J131" s="132">
        <v>5</v>
      </c>
    </row>
    <row r="132" spans="1:10" s="123" customFormat="1" ht="12.75">
      <c r="A132" s="638"/>
      <c r="B132" s="132" t="s">
        <v>425</v>
      </c>
      <c r="C132" s="132"/>
      <c r="D132" s="132"/>
      <c r="E132" s="132"/>
      <c r="F132" s="132"/>
      <c r="G132" s="132"/>
      <c r="H132" s="132"/>
      <c r="I132" s="132"/>
      <c r="J132" s="132"/>
    </row>
    <row r="133" spans="1:10" s="123" customFormat="1" ht="13.5" thickBot="1">
      <c r="A133" s="639"/>
      <c r="B133" s="130"/>
      <c r="C133" s="130"/>
      <c r="D133" s="130"/>
      <c r="E133" s="130"/>
      <c r="F133" s="130"/>
      <c r="G133" s="130"/>
      <c r="H133" s="130"/>
      <c r="I133" s="130"/>
      <c r="J133" s="130"/>
    </row>
    <row r="134" spans="1:10" s="123" customFormat="1" ht="12.75">
      <c r="A134" s="637" t="s">
        <v>535</v>
      </c>
      <c r="B134" s="132" t="s">
        <v>110</v>
      </c>
      <c r="C134" s="637">
        <v>1910</v>
      </c>
      <c r="D134" s="637">
        <v>5941</v>
      </c>
      <c r="E134" s="132" t="s">
        <v>220</v>
      </c>
      <c r="F134" s="132" t="s">
        <v>242</v>
      </c>
      <c r="G134" s="132">
        <v>5</v>
      </c>
      <c r="H134" s="637" t="s">
        <v>261</v>
      </c>
      <c r="I134" s="637" t="s">
        <v>223</v>
      </c>
      <c r="J134" s="637">
        <v>5</v>
      </c>
    </row>
    <row r="135" spans="1:10" s="123" customFormat="1" ht="157.5">
      <c r="A135" s="638"/>
      <c r="B135" s="140" t="s">
        <v>308</v>
      </c>
      <c r="C135" s="638"/>
      <c r="D135" s="638"/>
      <c r="E135" s="132" t="s">
        <v>536</v>
      </c>
      <c r="F135" s="132" t="s">
        <v>311</v>
      </c>
      <c r="G135" s="132">
        <v>1</v>
      </c>
      <c r="H135" s="638"/>
      <c r="I135" s="638"/>
      <c r="J135" s="638"/>
    </row>
    <row r="136" spans="1:10" s="123" customFormat="1" ht="123.75">
      <c r="A136" s="638"/>
      <c r="B136" s="140" t="s">
        <v>309</v>
      </c>
      <c r="C136" s="638"/>
      <c r="D136" s="638"/>
      <c r="E136" s="132" t="s">
        <v>537</v>
      </c>
      <c r="F136" s="132" t="s">
        <v>312</v>
      </c>
      <c r="G136" s="132"/>
      <c r="H136" s="638"/>
      <c r="I136" s="638"/>
      <c r="J136" s="638"/>
    </row>
    <row r="137" spans="1:10" s="123" customFormat="1" ht="180">
      <c r="A137" s="638"/>
      <c r="B137" s="140" t="s">
        <v>310</v>
      </c>
      <c r="C137" s="638"/>
      <c r="D137" s="638"/>
      <c r="E137" s="132" t="s">
        <v>538</v>
      </c>
      <c r="F137" s="132"/>
      <c r="G137" s="132">
        <v>1</v>
      </c>
      <c r="H137" s="638"/>
      <c r="I137" s="638"/>
      <c r="J137" s="638"/>
    </row>
    <row r="138" spans="1:10" s="123" customFormat="1">
      <c r="A138" s="638"/>
      <c r="B138" s="108"/>
      <c r="C138" s="638"/>
      <c r="D138" s="638"/>
      <c r="E138" s="108"/>
      <c r="F138" s="132" t="s">
        <v>313</v>
      </c>
      <c r="G138" s="132"/>
      <c r="H138" s="638"/>
      <c r="I138" s="638"/>
      <c r="J138" s="638"/>
    </row>
    <row r="139" spans="1:10" s="123" customFormat="1" ht="15.75" thickBot="1">
      <c r="A139" s="639"/>
      <c r="B139" s="109"/>
      <c r="C139" s="639"/>
      <c r="D139" s="639"/>
      <c r="E139" s="109"/>
      <c r="F139" s="109"/>
      <c r="G139" s="130">
        <v>1</v>
      </c>
      <c r="H139" s="639"/>
      <c r="I139" s="639"/>
      <c r="J139" s="639"/>
    </row>
    <row r="140" spans="1:10" s="123" customFormat="1" ht="12.75" customHeight="1">
      <c r="A140" s="637" t="s">
        <v>539</v>
      </c>
      <c r="B140" s="637" t="s">
        <v>314</v>
      </c>
      <c r="C140" s="637" t="s">
        <v>315</v>
      </c>
      <c r="D140" s="637">
        <v>1584</v>
      </c>
      <c r="E140" s="637" t="s">
        <v>220</v>
      </c>
      <c r="F140" s="637" t="s">
        <v>316</v>
      </c>
      <c r="G140" s="637" t="s">
        <v>317</v>
      </c>
      <c r="H140" s="637" t="s">
        <v>318</v>
      </c>
      <c r="I140" s="637" t="s">
        <v>223</v>
      </c>
      <c r="J140" s="637">
        <v>10</v>
      </c>
    </row>
    <row r="141" spans="1:10" s="123" customFormat="1" ht="13.5" thickBot="1">
      <c r="A141" s="639"/>
      <c r="B141" s="639"/>
      <c r="C141" s="639"/>
      <c r="D141" s="639"/>
      <c r="E141" s="639"/>
      <c r="F141" s="639"/>
      <c r="G141" s="639"/>
      <c r="H141" s="639"/>
      <c r="I141" s="639"/>
      <c r="J141" s="639"/>
    </row>
    <row r="142" spans="1:10" s="123" customFormat="1" ht="22.5">
      <c r="A142" s="637" t="s">
        <v>540</v>
      </c>
      <c r="B142" s="132" t="s">
        <v>448</v>
      </c>
      <c r="C142" s="132"/>
      <c r="D142" s="132"/>
      <c r="E142" s="132"/>
      <c r="F142" s="132"/>
      <c r="G142" s="132"/>
      <c r="H142" s="637" t="s">
        <v>319</v>
      </c>
      <c r="I142" s="637" t="s">
        <v>223</v>
      </c>
      <c r="J142" s="637">
        <v>5</v>
      </c>
    </row>
    <row r="143" spans="1:10" s="123" customFormat="1" ht="154.5">
      <c r="A143" s="638"/>
      <c r="B143" s="141" t="s">
        <v>541</v>
      </c>
      <c r="C143" s="132"/>
      <c r="D143" s="132">
        <v>10406</v>
      </c>
      <c r="E143" s="132" t="s">
        <v>542</v>
      </c>
      <c r="F143" s="132" t="s">
        <v>543</v>
      </c>
      <c r="G143" s="132">
        <v>4</v>
      </c>
      <c r="H143" s="638"/>
      <c r="I143" s="638"/>
      <c r="J143" s="638"/>
    </row>
    <row r="144" spans="1:10" s="123" customFormat="1" ht="109.5">
      <c r="A144" s="638"/>
      <c r="B144" s="141" t="s">
        <v>544</v>
      </c>
      <c r="C144" s="132"/>
      <c r="D144" s="108"/>
      <c r="E144" s="132" t="s">
        <v>545</v>
      </c>
      <c r="F144" s="132" t="s">
        <v>546</v>
      </c>
      <c r="G144" s="132">
        <v>1</v>
      </c>
      <c r="H144" s="638"/>
      <c r="I144" s="638"/>
      <c r="J144" s="638"/>
    </row>
    <row r="145" spans="1:10" s="123" customFormat="1" ht="109.5">
      <c r="A145" s="638"/>
      <c r="B145" s="141" t="s">
        <v>547</v>
      </c>
      <c r="C145" s="132" t="s">
        <v>548</v>
      </c>
      <c r="D145" s="108"/>
      <c r="E145" s="132" t="s">
        <v>549</v>
      </c>
      <c r="F145" s="132" t="s">
        <v>550</v>
      </c>
      <c r="G145" s="132">
        <v>4</v>
      </c>
      <c r="H145" s="638"/>
      <c r="I145" s="638"/>
      <c r="J145" s="638"/>
    </row>
    <row r="146" spans="1:10" s="123" customFormat="1" ht="109.5">
      <c r="A146" s="638"/>
      <c r="B146" s="141" t="s">
        <v>551</v>
      </c>
      <c r="C146" s="132" t="s">
        <v>552</v>
      </c>
      <c r="D146" s="108"/>
      <c r="E146" s="132" t="s">
        <v>553</v>
      </c>
      <c r="F146" s="132" t="s">
        <v>554</v>
      </c>
      <c r="G146" s="132">
        <v>4</v>
      </c>
      <c r="H146" s="638"/>
      <c r="I146" s="638"/>
      <c r="J146" s="638"/>
    </row>
    <row r="147" spans="1:10" s="123" customFormat="1" ht="210.75">
      <c r="A147" s="638"/>
      <c r="B147" s="141" t="s">
        <v>555</v>
      </c>
      <c r="C147" s="132" t="s">
        <v>556</v>
      </c>
      <c r="D147" s="108"/>
      <c r="E147" s="132" t="s">
        <v>557</v>
      </c>
      <c r="F147" s="132" t="s">
        <v>558</v>
      </c>
      <c r="G147" s="132">
        <v>2</v>
      </c>
      <c r="H147" s="638"/>
      <c r="I147" s="638"/>
      <c r="J147" s="638"/>
    </row>
    <row r="148" spans="1:10" s="123" customFormat="1" ht="222">
      <c r="A148" s="638"/>
      <c r="B148" s="141" t="s">
        <v>559</v>
      </c>
      <c r="C148" s="132" t="s">
        <v>560</v>
      </c>
      <c r="D148" s="108"/>
      <c r="E148" s="132" t="s">
        <v>561</v>
      </c>
      <c r="F148" s="132" t="s">
        <v>562</v>
      </c>
      <c r="G148" s="132">
        <v>4.2</v>
      </c>
      <c r="H148" s="638"/>
      <c r="I148" s="638"/>
      <c r="J148" s="638"/>
    </row>
    <row r="149" spans="1:10" s="123" customFormat="1" ht="199.5">
      <c r="A149" s="638"/>
      <c r="B149" s="141" t="s">
        <v>563</v>
      </c>
      <c r="C149" s="132" t="s">
        <v>564</v>
      </c>
      <c r="D149" s="108"/>
      <c r="E149" s="132" t="s">
        <v>565</v>
      </c>
      <c r="F149" s="132" t="s">
        <v>566</v>
      </c>
      <c r="G149" s="132">
        <v>1</v>
      </c>
      <c r="H149" s="638"/>
      <c r="I149" s="638"/>
      <c r="J149" s="638"/>
    </row>
    <row r="150" spans="1:10" s="123" customFormat="1">
      <c r="A150" s="638"/>
      <c r="B150" s="108"/>
      <c r="C150" s="132" t="s">
        <v>567</v>
      </c>
      <c r="D150" s="108"/>
      <c r="E150" s="132"/>
      <c r="F150" s="108"/>
      <c r="G150" s="108"/>
      <c r="H150" s="638"/>
      <c r="I150" s="638"/>
      <c r="J150" s="638"/>
    </row>
    <row r="151" spans="1:10" s="123" customFormat="1">
      <c r="A151" s="638"/>
      <c r="B151" s="108"/>
      <c r="C151" s="132" t="s">
        <v>568</v>
      </c>
      <c r="D151" s="108"/>
      <c r="E151" s="108"/>
      <c r="F151" s="108"/>
      <c r="G151" s="108"/>
      <c r="H151" s="638"/>
      <c r="I151" s="638"/>
      <c r="J151" s="638"/>
    </row>
    <row r="152" spans="1:10" s="123" customFormat="1" ht="15.75" thickBot="1">
      <c r="A152" s="639"/>
      <c r="B152" s="109"/>
      <c r="C152" s="130"/>
      <c r="D152" s="109"/>
      <c r="E152" s="109"/>
      <c r="F152" s="109"/>
      <c r="G152" s="109"/>
      <c r="H152" s="639"/>
      <c r="I152" s="639"/>
      <c r="J152" s="639"/>
    </row>
    <row r="153" spans="1:10" s="123" customFormat="1" ht="22.5">
      <c r="A153" s="637" t="s">
        <v>569</v>
      </c>
      <c r="B153" s="142" t="s">
        <v>570</v>
      </c>
      <c r="C153" s="143"/>
      <c r="D153" s="640">
        <v>1675</v>
      </c>
      <c r="E153" s="143" t="s">
        <v>571</v>
      </c>
      <c r="F153" s="143" t="s">
        <v>572</v>
      </c>
      <c r="G153" s="142">
        <v>2</v>
      </c>
      <c r="H153" s="637" t="s">
        <v>222</v>
      </c>
      <c r="I153" s="642" t="s">
        <v>223</v>
      </c>
      <c r="J153" s="637">
        <v>15</v>
      </c>
    </row>
    <row r="154" spans="1:10" s="123" customFormat="1" ht="188.25">
      <c r="A154" s="638"/>
      <c r="B154" s="144" t="s">
        <v>573</v>
      </c>
      <c r="C154" s="145" t="s">
        <v>320</v>
      </c>
      <c r="D154" s="641"/>
      <c r="E154" s="145" t="s">
        <v>545</v>
      </c>
      <c r="F154" s="145" t="s">
        <v>574</v>
      </c>
      <c r="G154" s="142">
        <v>2</v>
      </c>
      <c r="H154" s="638"/>
      <c r="I154" s="643"/>
      <c r="J154" s="638"/>
    </row>
    <row r="155" spans="1:10" s="123" customFormat="1" ht="188.25">
      <c r="A155" s="638"/>
      <c r="B155" s="144" t="s">
        <v>575</v>
      </c>
      <c r="C155" s="146"/>
      <c r="D155" s="641"/>
      <c r="E155" s="145" t="s">
        <v>549</v>
      </c>
      <c r="F155" s="145" t="s">
        <v>576</v>
      </c>
      <c r="G155" s="142">
        <v>1</v>
      </c>
      <c r="H155" s="638"/>
      <c r="I155" s="643"/>
      <c r="J155" s="638"/>
    </row>
    <row r="156" spans="1:10" s="123" customFormat="1" ht="210.75">
      <c r="A156" s="638"/>
      <c r="B156" s="144" t="s">
        <v>577</v>
      </c>
      <c r="C156" s="146"/>
      <c r="D156" s="641"/>
      <c r="E156" s="145" t="s">
        <v>553</v>
      </c>
      <c r="F156" s="145" t="s">
        <v>578</v>
      </c>
      <c r="G156" s="142">
        <v>1</v>
      </c>
      <c r="H156" s="638"/>
      <c r="I156" s="643"/>
      <c r="J156" s="638"/>
    </row>
    <row r="157" spans="1:10" s="123" customFormat="1" ht="177">
      <c r="A157" s="638"/>
      <c r="B157" s="144" t="s">
        <v>579</v>
      </c>
      <c r="C157" s="146"/>
      <c r="D157" s="641"/>
      <c r="E157" s="145" t="s">
        <v>580</v>
      </c>
      <c r="F157" s="145" t="s">
        <v>581</v>
      </c>
      <c r="G157" s="142">
        <v>1</v>
      </c>
      <c r="H157" s="638"/>
      <c r="I157" s="643"/>
      <c r="J157" s="638"/>
    </row>
    <row r="158" spans="1:10" s="123" customFormat="1" ht="210.75">
      <c r="A158" s="638"/>
      <c r="B158" s="144" t="s">
        <v>582</v>
      </c>
      <c r="C158" s="146"/>
      <c r="D158" s="641"/>
      <c r="E158" s="145" t="s">
        <v>583</v>
      </c>
      <c r="F158" s="145" t="s">
        <v>584</v>
      </c>
      <c r="G158" s="142">
        <v>1</v>
      </c>
      <c r="H158" s="638"/>
      <c r="I158" s="643"/>
      <c r="J158" s="638"/>
    </row>
    <row r="159" spans="1:10" s="123" customFormat="1" ht="245.25" thickBot="1">
      <c r="A159" s="638"/>
      <c r="B159" s="144" t="s">
        <v>585</v>
      </c>
      <c r="C159" s="146"/>
      <c r="D159" s="641"/>
      <c r="E159" s="146"/>
      <c r="F159" s="146"/>
      <c r="G159" s="147"/>
      <c r="H159" s="638"/>
      <c r="I159" s="643"/>
      <c r="J159" s="638"/>
    </row>
    <row r="160" spans="1:10" s="123" customFormat="1" ht="113.25" thickBot="1">
      <c r="A160" s="148" t="s">
        <v>586</v>
      </c>
      <c r="B160" s="149" t="s">
        <v>587</v>
      </c>
      <c r="C160" s="150">
        <v>1705</v>
      </c>
      <c r="D160" s="149">
        <v>45.75</v>
      </c>
      <c r="E160" s="150" t="s">
        <v>238</v>
      </c>
      <c r="F160" s="150" t="s">
        <v>238</v>
      </c>
      <c r="G160" s="151">
        <v>3</v>
      </c>
      <c r="H160" s="152" t="s">
        <v>222</v>
      </c>
      <c r="I160" s="149" t="s">
        <v>449</v>
      </c>
      <c r="J160" s="152">
        <v>15</v>
      </c>
    </row>
    <row r="161" spans="1:10" s="123" customFormat="1" ht="33.75">
      <c r="A161" s="638" t="s">
        <v>588</v>
      </c>
      <c r="B161" s="132" t="s">
        <v>426</v>
      </c>
      <c r="C161" s="132" t="s">
        <v>321</v>
      </c>
      <c r="D161" s="638">
        <v>6609</v>
      </c>
      <c r="E161" s="638" t="s">
        <v>220</v>
      </c>
      <c r="F161" s="638" t="s">
        <v>232</v>
      </c>
      <c r="G161" s="132">
        <v>2</v>
      </c>
      <c r="H161" s="638" t="s">
        <v>323</v>
      </c>
      <c r="I161" s="638" t="s">
        <v>223</v>
      </c>
      <c r="J161" s="638">
        <v>5</v>
      </c>
    </row>
    <row r="162" spans="1:10" s="123" customFormat="1" ht="22.5">
      <c r="A162" s="638"/>
      <c r="B162" s="132" t="s">
        <v>427</v>
      </c>
      <c r="C162" s="132" t="s">
        <v>322</v>
      </c>
      <c r="D162" s="638"/>
      <c r="E162" s="638"/>
      <c r="F162" s="638"/>
      <c r="G162" s="132">
        <v>2</v>
      </c>
      <c r="H162" s="638"/>
      <c r="I162" s="638"/>
      <c r="J162" s="638"/>
    </row>
    <row r="163" spans="1:10" s="123" customFormat="1">
      <c r="A163" s="638"/>
      <c r="B163" s="132" t="s">
        <v>589</v>
      </c>
      <c r="C163" s="108"/>
      <c r="D163" s="638"/>
      <c r="E163" s="638"/>
      <c r="F163" s="638"/>
      <c r="G163" s="132">
        <v>1.4</v>
      </c>
      <c r="H163" s="638"/>
      <c r="I163" s="638"/>
      <c r="J163" s="638"/>
    </row>
    <row r="164" spans="1:10" s="123" customFormat="1" ht="15.75" thickBot="1">
      <c r="A164" s="639"/>
      <c r="B164" s="130" t="s">
        <v>590</v>
      </c>
      <c r="C164" s="109"/>
      <c r="D164" s="639"/>
      <c r="E164" s="639"/>
      <c r="F164" s="639"/>
      <c r="G164" s="109"/>
      <c r="H164" s="639"/>
      <c r="I164" s="639"/>
      <c r="J164" s="639"/>
    </row>
    <row r="165" spans="1:10" s="123" customFormat="1" ht="33.75">
      <c r="A165" s="637" t="s">
        <v>591</v>
      </c>
      <c r="B165" s="132" t="s">
        <v>426</v>
      </c>
      <c r="C165" s="637">
        <v>1963</v>
      </c>
      <c r="D165" s="637">
        <v>2003</v>
      </c>
      <c r="E165" s="637" t="s">
        <v>220</v>
      </c>
      <c r="F165" s="132" t="s">
        <v>324</v>
      </c>
      <c r="G165" s="132"/>
      <c r="H165" s="637" t="s">
        <v>325</v>
      </c>
      <c r="I165" s="637" t="s">
        <v>223</v>
      </c>
      <c r="J165" s="637">
        <v>5</v>
      </c>
    </row>
    <row r="166" spans="1:10" s="123" customFormat="1" ht="12.75">
      <c r="A166" s="638"/>
      <c r="B166" s="132" t="s">
        <v>428</v>
      </c>
      <c r="C166" s="638"/>
      <c r="D166" s="638"/>
      <c r="E166" s="638"/>
      <c r="F166" s="132" t="s">
        <v>592</v>
      </c>
      <c r="G166" s="132">
        <v>1</v>
      </c>
      <c r="H166" s="638"/>
      <c r="I166" s="638"/>
      <c r="J166" s="638"/>
    </row>
    <row r="167" spans="1:10" s="123" customFormat="1" ht="12.75">
      <c r="A167" s="638"/>
      <c r="B167" s="132" t="s">
        <v>429</v>
      </c>
      <c r="C167" s="638"/>
      <c r="D167" s="638"/>
      <c r="E167" s="638"/>
      <c r="F167" s="132" t="s">
        <v>593</v>
      </c>
      <c r="G167" s="132">
        <v>1</v>
      </c>
      <c r="H167" s="638"/>
      <c r="I167" s="638"/>
      <c r="J167" s="638"/>
    </row>
    <row r="168" spans="1:10" s="123" customFormat="1" ht="15.75" thickBot="1">
      <c r="A168" s="639"/>
      <c r="B168" s="109"/>
      <c r="C168" s="639"/>
      <c r="D168" s="639"/>
      <c r="E168" s="639"/>
      <c r="F168" s="109"/>
      <c r="G168" s="130">
        <v>1</v>
      </c>
      <c r="H168" s="639"/>
      <c r="I168" s="639"/>
      <c r="J168" s="639"/>
    </row>
    <row r="169" spans="1:10" s="123" customFormat="1" ht="13.5" thickBot="1">
      <c r="A169" s="129" t="s">
        <v>594</v>
      </c>
      <c r="B169" s="130" t="s">
        <v>326</v>
      </c>
      <c r="C169" s="130">
        <v>1965</v>
      </c>
      <c r="D169" s="130">
        <v>2502</v>
      </c>
      <c r="E169" s="130" t="s">
        <v>220</v>
      </c>
      <c r="F169" s="130" t="s">
        <v>232</v>
      </c>
      <c r="G169" s="130">
        <v>2</v>
      </c>
      <c r="H169" s="130" t="s">
        <v>222</v>
      </c>
      <c r="I169" s="130" t="s">
        <v>223</v>
      </c>
      <c r="J169" s="130">
        <v>5</v>
      </c>
    </row>
    <row r="170" spans="1:10" s="123" customFormat="1" ht="22.5">
      <c r="A170" s="637" t="s">
        <v>595</v>
      </c>
      <c r="B170" s="132" t="s">
        <v>450</v>
      </c>
      <c r="C170" s="637">
        <v>2001</v>
      </c>
      <c r="D170" s="637">
        <v>2496</v>
      </c>
      <c r="E170" s="637" t="s">
        <v>220</v>
      </c>
      <c r="F170" s="637" t="s">
        <v>327</v>
      </c>
      <c r="G170" s="637" t="s">
        <v>328</v>
      </c>
      <c r="H170" s="637" t="s">
        <v>222</v>
      </c>
      <c r="I170" s="637" t="s">
        <v>223</v>
      </c>
      <c r="J170" s="637">
        <v>5</v>
      </c>
    </row>
    <row r="171" spans="1:10" s="123" customFormat="1" ht="13.5" thickBot="1">
      <c r="A171" s="639"/>
      <c r="B171" s="130" t="s">
        <v>451</v>
      </c>
      <c r="C171" s="639"/>
      <c r="D171" s="639"/>
      <c r="E171" s="639"/>
      <c r="F171" s="639"/>
      <c r="G171" s="639"/>
      <c r="H171" s="639"/>
      <c r="I171" s="639"/>
      <c r="J171" s="639"/>
    </row>
    <row r="172" spans="1:10" s="123" customFormat="1" ht="12.75">
      <c r="A172" s="637" t="s">
        <v>596</v>
      </c>
      <c r="B172" s="132" t="s">
        <v>329</v>
      </c>
      <c r="C172" s="132" t="s">
        <v>159</v>
      </c>
      <c r="D172" s="132">
        <v>600</v>
      </c>
      <c r="E172" s="132" t="s">
        <v>220</v>
      </c>
      <c r="F172" s="132" t="s">
        <v>238</v>
      </c>
      <c r="G172" s="132">
        <v>3</v>
      </c>
      <c r="H172" s="132" t="s">
        <v>332</v>
      </c>
      <c r="I172" s="132" t="s">
        <v>223</v>
      </c>
      <c r="J172" s="132" t="s">
        <v>333</v>
      </c>
    </row>
    <row r="173" spans="1:10" s="123" customFormat="1" ht="22.5">
      <c r="A173" s="638"/>
      <c r="B173" s="132" t="s">
        <v>330</v>
      </c>
      <c r="C173" s="132">
        <v>-1885</v>
      </c>
      <c r="D173" s="132"/>
      <c r="E173" s="132"/>
      <c r="F173" s="132"/>
      <c r="G173" s="132"/>
      <c r="H173" s="132"/>
      <c r="I173" s="132"/>
      <c r="J173" s="132"/>
    </row>
    <row r="174" spans="1:10" s="123" customFormat="1">
      <c r="A174" s="638"/>
      <c r="B174" s="108"/>
      <c r="C174" s="132"/>
      <c r="D174" s="132"/>
      <c r="E174" s="132"/>
      <c r="F174" s="132"/>
      <c r="G174" s="132"/>
      <c r="H174" s="132"/>
      <c r="I174" s="132"/>
      <c r="J174" s="132"/>
    </row>
    <row r="175" spans="1:10" s="123" customFormat="1">
      <c r="A175" s="638"/>
      <c r="B175" s="108"/>
      <c r="C175" s="132" t="s">
        <v>158</v>
      </c>
      <c r="D175" s="132">
        <v>357</v>
      </c>
      <c r="E175" s="132" t="s">
        <v>220</v>
      </c>
      <c r="F175" s="132" t="s">
        <v>331</v>
      </c>
      <c r="G175" s="132">
        <v>2</v>
      </c>
      <c r="H175" s="132" t="s">
        <v>222</v>
      </c>
      <c r="I175" s="132" t="s">
        <v>223</v>
      </c>
      <c r="J175" s="132" t="s">
        <v>333</v>
      </c>
    </row>
    <row r="176" spans="1:10" s="123" customFormat="1" ht="15.75" thickBot="1">
      <c r="A176" s="639"/>
      <c r="B176" s="109"/>
      <c r="C176" s="130">
        <v>-1975</v>
      </c>
      <c r="D176" s="109"/>
      <c r="E176" s="109"/>
      <c r="F176" s="109"/>
      <c r="G176" s="109"/>
      <c r="H176" s="109"/>
      <c r="I176" s="109"/>
      <c r="J176" s="109"/>
    </row>
    <row r="177" spans="1:10" s="123" customFormat="1" ht="12.75">
      <c r="A177" s="637" t="s">
        <v>597</v>
      </c>
      <c r="B177" s="132" t="s">
        <v>452</v>
      </c>
      <c r="C177" s="637">
        <v>2009</v>
      </c>
      <c r="D177" s="637">
        <v>7</v>
      </c>
      <c r="E177" s="637" t="s">
        <v>331</v>
      </c>
      <c r="F177" s="637" t="s">
        <v>334</v>
      </c>
      <c r="G177" s="637">
        <v>2</v>
      </c>
      <c r="H177" s="637" t="s">
        <v>332</v>
      </c>
      <c r="I177" s="637" t="s">
        <v>223</v>
      </c>
      <c r="J177" s="637" t="s">
        <v>335</v>
      </c>
    </row>
    <row r="178" spans="1:10" s="123" customFormat="1" ht="13.5" thickBot="1">
      <c r="A178" s="639"/>
      <c r="B178" s="130" t="s">
        <v>453</v>
      </c>
      <c r="C178" s="639"/>
      <c r="D178" s="639"/>
      <c r="E178" s="639"/>
      <c r="F178" s="639"/>
      <c r="G178" s="639"/>
      <c r="H178" s="639"/>
      <c r="I178" s="639"/>
      <c r="J178" s="639"/>
    </row>
    <row r="179" spans="1:10" s="123" customFormat="1" ht="12.75">
      <c r="A179" s="637" t="s">
        <v>598</v>
      </c>
      <c r="B179" s="132" t="s">
        <v>210</v>
      </c>
      <c r="C179" s="637">
        <v>1970</v>
      </c>
      <c r="D179" s="637">
        <v>1290</v>
      </c>
      <c r="E179" s="637" t="s">
        <v>220</v>
      </c>
      <c r="F179" s="637" t="s">
        <v>331</v>
      </c>
      <c r="G179" s="637">
        <v>2</v>
      </c>
      <c r="H179" s="637" t="s">
        <v>222</v>
      </c>
      <c r="I179" s="637" t="s">
        <v>223</v>
      </c>
      <c r="J179" s="637" t="s">
        <v>333</v>
      </c>
    </row>
    <row r="180" spans="1:10" s="123" customFormat="1" ht="13.5" thickBot="1">
      <c r="A180" s="639"/>
      <c r="B180" s="130" t="s">
        <v>454</v>
      </c>
      <c r="C180" s="639"/>
      <c r="D180" s="639"/>
      <c r="E180" s="639"/>
      <c r="F180" s="639"/>
      <c r="G180" s="639"/>
      <c r="H180" s="639"/>
      <c r="I180" s="639"/>
      <c r="J180" s="639"/>
    </row>
  </sheetData>
  <mergeCells count="143">
    <mergeCell ref="J177:J178"/>
    <mergeCell ref="A179:A180"/>
    <mergeCell ref="C179:C180"/>
    <mergeCell ref="D179:D180"/>
    <mergeCell ref="E179:E180"/>
    <mergeCell ref="F179:F180"/>
    <mergeCell ref="G179:G180"/>
    <mergeCell ref="H179:H180"/>
    <mergeCell ref="I179:I180"/>
    <mergeCell ref="J179:J180"/>
    <mergeCell ref="A172:A176"/>
    <mergeCell ref="A177:A178"/>
    <mergeCell ref="C177:C178"/>
    <mergeCell ref="D177:D178"/>
    <mergeCell ref="E177:E178"/>
    <mergeCell ref="F177:F178"/>
    <mergeCell ref="G177:G178"/>
    <mergeCell ref="H177:H178"/>
    <mergeCell ref="I177:I178"/>
    <mergeCell ref="A170:A171"/>
    <mergeCell ref="C170:C171"/>
    <mergeCell ref="D170:D171"/>
    <mergeCell ref="E170:E171"/>
    <mergeCell ref="F170:F171"/>
    <mergeCell ref="G170:G171"/>
    <mergeCell ref="H170:H171"/>
    <mergeCell ref="I170:I171"/>
    <mergeCell ref="J170:J171"/>
    <mergeCell ref="A161:A164"/>
    <mergeCell ref="D161:D164"/>
    <mergeCell ref="E161:E164"/>
    <mergeCell ref="F161:F164"/>
    <mergeCell ref="H161:H164"/>
    <mergeCell ref="I161:I164"/>
    <mergeCell ref="J161:J164"/>
    <mergeCell ref="A165:A168"/>
    <mergeCell ref="C165:C168"/>
    <mergeCell ref="D165:D168"/>
    <mergeCell ref="E165:E168"/>
    <mergeCell ref="H165:H168"/>
    <mergeCell ref="I165:I168"/>
    <mergeCell ref="J165:J168"/>
    <mergeCell ref="J140:J141"/>
    <mergeCell ref="A142:A152"/>
    <mergeCell ref="H142:H152"/>
    <mergeCell ref="I142:I152"/>
    <mergeCell ref="J142:J152"/>
    <mergeCell ref="A153:A159"/>
    <mergeCell ref="D153:D159"/>
    <mergeCell ref="H153:H159"/>
    <mergeCell ref="I153:I159"/>
    <mergeCell ref="J153:J159"/>
    <mergeCell ref="A140:A141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A128:A130"/>
    <mergeCell ref="H128:H130"/>
    <mergeCell ref="A131:A133"/>
    <mergeCell ref="A134:A139"/>
    <mergeCell ref="C134:C139"/>
    <mergeCell ref="D134:D139"/>
    <mergeCell ref="H134:H139"/>
    <mergeCell ref="I134:I139"/>
    <mergeCell ref="J134:J139"/>
    <mergeCell ref="A124:A127"/>
    <mergeCell ref="C124:C127"/>
    <mergeCell ref="D124:D127"/>
    <mergeCell ref="E124:E127"/>
    <mergeCell ref="F124:F127"/>
    <mergeCell ref="G124:G127"/>
    <mergeCell ref="H124:H127"/>
    <mergeCell ref="I124:I127"/>
    <mergeCell ref="J124:J127"/>
    <mergeCell ref="A117:A118"/>
    <mergeCell ref="B117:B118"/>
    <mergeCell ref="D117:D118"/>
    <mergeCell ref="E117:E118"/>
    <mergeCell ref="F117:F118"/>
    <mergeCell ref="G117:G118"/>
    <mergeCell ref="H117:H118"/>
    <mergeCell ref="J117:J118"/>
    <mergeCell ref="A119:A123"/>
    <mergeCell ref="D119:D123"/>
    <mergeCell ref="E119:E123"/>
    <mergeCell ref="F119:F123"/>
    <mergeCell ref="G119:G123"/>
    <mergeCell ref="H119:H123"/>
    <mergeCell ref="I119:I123"/>
    <mergeCell ref="J119:J123"/>
    <mergeCell ref="G112:G113"/>
    <mergeCell ref="I112:I113"/>
    <mergeCell ref="J112:J113"/>
    <mergeCell ref="A114:A116"/>
    <mergeCell ref="B114:B116"/>
    <mergeCell ref="C114:C116"/>
    <mergeCell ref="D114:D116"/>
    <mergeCell ref="E114:E116"/>
    <mergeCell ref="F114:F116"/>
    <mergeCell ref="G114:G116"/>
    <mergeCell ref="I114:I116"/>
    <mergeCell ref="J114:J116"/>
    <mergeCell ref="A88:A94"/>
    <mergeCell ref="A95:A106"/>
    <mergeCell ref="A107:A111"/>
    <mergeCell ref="A112:A113"/>
    <mergeCell ref="B112:B113"/>
    <mergeCell ref="C112:C113"/>
    <mergeCell ref="D112:D113"/>
    <mergeCell ref="E112:E113"/>
    <mergeCell ref="F112:F113"/>
    <mergeCell ref="J63:J64"/>
    <mergeCell ref="A73:A76"/>
    <mergeCell ref="D73:D76"/>
    <mergeCell ref="E73:E76"/>
    <mergeCell ref="G73:G76"/>
    <mergeCell ref="I73:I76"/>
    <mergeCell ref="J73:J76"/>
    <mergeCell ref="A77:A83"/>
    <mergeCell ref="A84:A87"/>
    <mergeCell ref="A63:A64"/>
    <mergeCell ref="B63:B64"/>
    <mergeCell ref="C63:C64"/>
    <mergeCell ref="D63:D64"/>
    <mergeCell ref="E63:E64"/>
    <mergeCell ref="F63:F64"/>
    <mergeCell ref="G63:G64"/>
    <mergeCell ref="H63:H64"/>
    <mergeCell ref="I63:I64"/>
    <mergeCell ref="A51:A53"/>
    <mergeCell ref="B51:B52"/>
    <mergeCell ref="C51:C52"/>
    <mergeCell ref="E51:E52"/>
    <mergeCell ref="F51:F52"/>
    <mergeCell ref="G51:G52"/>
    <mergeCell ref="H51:H52"/>
    <mergeCell ref="I51:I52"/>
    <mergeCell ref="J51:J52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K28"/>
  <sheetViews>
    <sheetView zoomScale="110" zoomScaleNormal="110" workbookViewId="0">
      <selection activeCell="E40" sqref="E40"/>
    </sheetView>
  </sheetViews>
  <sheetFormatPr defaultRowHeight="12.75" outlineLevelRow="1"/>
  <cols>
    <col min="1" max="1" width="4.85546875" style="35" customWidth="1"/>
    <col min="2" max="2" width="45.42578125" style="35" customWidth="1"/>
    <col min="3" max="3" width="14.140625" style="97" customWidth="1"/>
    <col min="4" max="5" width="10.7109375" style="97" customWidth="1"/>
    <col min="6" max="6" width="26.28515625" style="97" customWidth="1"/>
    <col min="7" max="7" width="15.7109375" style="35" bestFit="1" customWidth="1"/>
    <col min="8" max="16384" width="9.140625" style="35"/>
  </cols>
  <sheetData>
    <row r="1" spans="1:6" ht="15.75">
      <c r="A1" s="644" t="s">
        <v>907</v>
      </c>
      <c r="B1" s="644"/>
      <c r="C1" s="644"/>
      <c r="D1" s="644"/>
    </row>
    <row r="2" spans="1:6" outlineLevel="1">
      <c r="B2" s="89" t="s">
        <v>344</v>
      </c>
      <c r="C2" s="71" t="s">
        <v>42</v>
      </c>
    </row>
    <row r="3" spans="1:6" outlineLevel="1">
      <c r="A3" s="102"/>
      <c r="B3" s="103" t="s">
        <v>336</v>
      </c>
      <c r="C3" s="91"/>
    </row>
    <row r="4" spans="1:6" outlineLevel="1">
      <c r="B4" s="103" t="s">
        <v>29</v>
      </c>
      <c r="C4" s="313">
        <f>F25+F26</f>
        <v>96803.22</v>
      </c>
    </row>
    <row r="5" spans="1:6" outlineLevel="1">
      <c r="B5" s="611" t="s">
        <v>377</v>
      </c>
      <c r="C5" s="612"/>
    </row>
    <row r="6" spans="1:6" outlineLevel="1">
      <c r="B6" s="609" t="s">
        <v>638</v>
      </c>
      <c r="C6" s="610"/>
    </row>
    <row r="7" spans="1:6" outlineLevel="1">
      <c r="B7" s="609" t="s">
        <v>378</v>
      </c>
      <c r="C7" s="610"/>
    </row>
    <row r="8" spans="1:6" outlineLevel="1">
      <c r="B8" s="609" t="s">
        <v>380</v>
      </c>
      <c r="C8" s="610"/>
      <c r="D8" s="35"/>
      <c r="F8" s="35"/>
    </row>
    <row r="9" spans="1:6" outlineLevel="1">
      <c r="B9" s="611" t="s">
        <v>381</v>
      </c>
      <c r="C9" s="612"/>
      <c r="D9" s="35"/>
      <c r="F9" s="35"/>
    </row>
    <row r="10" spans="1:6" outlineLevel="1">
      <c r="B10" s="92"/>
      <c r="C10" s="93"/>
      <c r="D10" s="35"/>
      <c r="F10" s="35"/>
    </row>
    <row r="11" spans="1:6" outlineLevel="1">
      <c r="B11" s="90"/>
      <c r="C11" s="91"/>
      <c r="D11" s="35"/>
      <c r="F11" s="35"/>
    </row>
    <row r="12" spans="1:6" outlineLevel="1">
      <c r="D12" s="35"/>
      <c r="E12" s="35"/>
      <c r="F12" s="35"/>
    </row>
    <row r="13" spans="1:6" outlineLevel="1">
      <c r="D13" s="35"/>
      <c r="E13" s="35"/>
      <c r="F13" s="35"/>
    </row>
    <row r="17" spans="1:11" s="96" customFormat="1" ht="15.75">
      <c r="A17" s="86" t="s">
        <v>640</v>
      </c>
      <c r="B17" s="95"/>
      <c r="C17" s="94"/>
      <c r="D17" s="94"/>
      <c r="E17" s="94"/>
      <c r="F17" s="94"/>
      <c r="G17" s="95"/>
      <c r="H17" s="95"/>
      <c r="I17" s="95"/>
      <c r="J17" s="95"/>
      <c r="K17" s="95"/>
    </row>
    <row r="18" spans="1:11" s="96" customFormat="1" ht="15">
      <c r="B18" s="95"/>
      <c r="C18" s="94"/>
      <c r="D18" s="94"/>
      <c r="E18" s="94"/>
      <c r="F18" s="94"/>
      <c r="G18" s="95"/>
      <c r="H18" s="95"/>
      <c r="I18" s="95"/>
      <c r="J18" s="95"/>
      <c r="K18" s="95"/>
    </row>
    <row r="19" spans="1:11" s="96" customFormat="1" ht="15.75" customHeight="1">
      <c r="A19" s="645" t="s">
        <v>364</v>
      </c>
      <c r="B19" s="645"/>
      <c r="C19" s="645"/>
      <c r="D19" s="645"/>
      <c r="E19" s="645"/>
      <c r="F19" s="645"/>
      <c r="G19" s="95"/>
      <c r="H19" s="95"/>
      <c r="I19" s="95"/>
      <c r="J19" s="95"/>
      <c r="K19" s="95"/>
    </row>
    <row r="20" spans="1:11" s="96" customFormat="1" ht="15.75" customHeight="1">
      <c r="A20" s="645"/>
      <c r="B20" s="645"/>
      <c r="C20" s="645"/>
      <c r="D20" s="645"/>
      <c r="E20" s="645"/>
      <c r="F20" s="645"/>
      <c r="G20" s="95"/>
      <c r="H20" s="95"/>
      <c r="I20" s="95"/>
      <c r="J20" s="95"/>
      <c r="K20" s="95"/>
    </row>
    <row r="21" spans="1:11">
      <c r="A21" s="85"/>
      <c r="B21" s="36"/>
      <c r="C21" s="84"/>
      <c r="D21" s="84"/>
      <c r="E21" s="84"/>
      <c r="F21" s="84"/>
      <c r="G21" s="36"/>
      <c r="H21" s="36"/>
      <c r="I21" s="36"/>
      <c r="J21" s="36"/>
      <c r="K21" s="36"/>
    </row>
    <row r="22" spans="1:11" ht="15.75">
      <c r="A22" s="86" t="s">
        <v>362</v>
      </c>
      <c r="B22" s="36"/>
      <c r="C22" s="84"/>
      <c r="D22" s="84"/>
      <c r="E22" s="84"/>
      <c r="F22" s="84"/>
      <c r="G22" s="36"/>
      <c r="H22" s="36"/>
      <c r="I22" s="36"/>
      <c r="J22" s="36"/>
      <c r="K22" s="36"/>
    </row>
    <row r="23" spans="1:11" ht="13.5" thickBot="1">
      <c r="A23" s="36"/>
      <c r="B23" s="36"/>
      <c r="C23" s="84"/>
      <c r="D23" s="84"/>
      <c r="E23" s="84"/>
      <c r="F23" s="84"/>
      <c r="G23" s="36"/>
      <c r="H23" s="36"/>
      <c r="I23" s="36"/>
      <c r="J23" s="36"/>
      <c r="K23" s="36"/>
    </row>
    <row r="24" spans="1:11" ht="13.5" thickBot="1">
      <c r="A24" s="40" t="s">
        <v>104</v>
      </c>
      <c r="B24" s="39" t="s">
        <v>126</v>
      </c>
      <c r="C24" s="38" t="s">
        <v>125</v>
      </c>
      <c r="D24" s="38" t="s">
        <v>124</v>
      </c>
      <c r="E24" s="38" t="s">
        <v>123</v>
      </c>
      <c r="F24" s="37" t="s">
        <v>342</v>
      </c>
      <c r="G24" s="36"/>
      <c r="H24" s="36"/>
      <c r="I24" s="36"/>
      <c r="J24" s="36"/>
      <c r="K24" s="36"/>
    </row>
    <row r="25" spans="1:11" ht="27" thickBot="1">
      <c r="A25" s="98">
        <v>1</v>
      </c>
      <c r="B25" s="99" t="s">
        <v>341</v>
      </c>
      <c r="C25" s="100" t="s">
        <v>121</v>
      </c>
      <c r="D25" s="100" t="s">
        <v>120</v>
      </c>
      <c r="E25" s="100" t="s">
        <v>119</v>
      </c>
      <c r="F25" s="311">
        <v>53304</v>
      </c>
      <c r="G25" s="36"/>
      <c r="H25" s="36"/>
      <c r="I25" s="36"/>
      <c r="J25" s="36"/>
      <c r="K25" s="36"/>
    </row>
    <row r="26" spans="1:11" ht="13.5" thickBot="1">
      <c r="A26" s="98"/>
      <c r="B26" s="101" t="s">
        <v>641</v>
      </c>
      <c r="C26" s="100" t="s">
        <v>121</v>
      </c>
      <c r="D26" s="100" t="s">
        <v>120</v>
      </c>
      <c r="E26" s="100" t="s">
        <v>119</v>
      </c>
      <c r="F26" s="312">
        <v>43499.22</v>
      </c>
      <c r="G26" s="36"/>
      <c r="H26" s="36"/>
      <c r="I26" s="36"/>
      <c r="J26" s="36"/>
      <c r="K26" s="36"/>
    </row>
    <row r="27" spans="1:11">
      <c r="A27" s="87"/>
      <c r="B27" s="88"/>
      <c r="C27" s="87"/>
      <c r="D27" s="87"/>
      <c r="E27" s="87"/>
      <c r="F27" s="87"/>
      <c r="G27" s="36"/>
      <c r="H27" s="36"/>
      <c r="I27" s="36"/>
      <c r="J27" s="36"/>
      <c r="K27" s="36"/>
    </row>
    <row r="28" spans="1:11">
      <c r="A28" s="36"/>
      <c r="B28" s="36"/>
      <c r="C28" s="84"/>
      <c r="D28" s="84"/>
      <c r="E28" s="84"/>
      <c r="F28" s="84"/>
      <c r="G28" s="36"/>
      <c r="H28" s="36"/>
      <c r="I28" s="36"/>
      <c r="J28" s="36"/>
      <c r="K28" s="36"/>
    </row>
  </sheetData>
  <mergeCells count="7">
    <mergeCell ref="B8:C8"/>
    <mergeCell ref="B9:C9"/>
    <mergeCell ref="A1:D1"/>
    <mergeCell ref="B6:C6"/>
    <mergeCell ref="A19:F20"/>
    <mergeCell ref="B5:C5"/>
    <mergeCell ref="B7:C7"/>
  </mergeCells>
  <pageMargins left="0.75" right="0.75" top="1" bottom="1" header="0.5" footer="0.5"/>
  <pageSetup paperSize="9" scale="88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41"/>
  <sheetViews>
    <sheetView zoomScaleNormal="100" workbookViewId="0">
      <selection activeCell="E13" sqref="E13"/>
    </sheetView>
  </sheetViews>
  <sheetFormatPr defaultRowHeight="15" outlineLevelRow="1"/>
  <cols>
    <col min="1" max="1" width="8.28515625" customWidth="1"/>
    <col min="2" max="2" width="59.85546875" customWidth="1"/>
    <col min="3" max="3" width="46.140625" customWidth="1"/>
    <col min="4" max="4" width="19.28515625" customWidth="1"/>
  </cols>
  <sheetData>
    <row r="1" spans="1:11" ht="66" customHeight="1">
      <c r="A1" s="644" t="s">
        <v>905</v>
      </c>
      <c r="B1" s="644"/>
      <c r="C1" s="644"/>
      <c r="D1" s="644"/>
    </row>
    <row r="2" spans="1:11" outlineLevel="1">
      <c r="B2" s="48" t="s">
        <v>356</v>
      </c>
      <c r="C2" s="49" t="s">
        <v>42</v>
      </c>
    </row>
    <row r="3" spans="1:11" outlineLevel="1">
      <c r="B3" s="105" t="s">
        <v>336</v>
      </c>
      <c r="C3" s="50">
        <f>'MOPR opis'!H11</f>
        <v>7064041.9800000004</v>
      </c>
    </row>
    <row r="4" spans="1:11" outlineLevel="1">
      <c r="B4" s="105" t="s">
        <v>45</v>
      </c>
      <c r="C4" s="50">
        <v>1200000</v>
      </c>
    </row>
    <row r="5" spans="1:11" outlineLevel="1">
      <c r="B5" s="611" t="s">
        <v>377</v>
      </c>
      <c r="C5" s="612"/>
    </row>
    <row r="6" spans="1:11" outlineLevel="1">
      <c r="B6" s="649" t="s">
        <v>639</v>
      </c>
      <c r="C6" s="650"/>
    </row>
    <row r="7" spans="1:11" outlineLevel="1">
      <c r="B7" s="106" t="s">
        <v>40</v>
      </c>
      <c r="C7" s="50">
        <f>D22</f>
        <v>100000</v>
      </c>
    </row>
    <row r="8" spans="1:11" outlineLevel="1">
      <c r="B8" s="106" t="s">
        <v>41</v>
      </c>
      <c r="C8" s="50">
        <f>D24</f>
        <v>30000</v>
      </c>
    </row>
    <row r="9" spans="1:11" outlineLevel="1">
      <c r="B9" s="647" t="s">
        <v>637</v>
      </c>
      <c r="C9" s="648"/>
    </row>
    <row r="10" spans="1:11" outlineLevel="1">
      <c r="B10" s="106"/>
      <c r="C10" s="51"/>
    </row>
    <row r="11" spans="1:11" outlineLevel="1">
      <c r="B11" s="105" t="s">
        <v>337</v>
      </c>
      <c r="C11" s="50">
        <f>D19</f>
        <v>40000</v>
      </c>
    </row>
    <row r="12" spans="1:11">
      <c r="B12" s="107"/>
    </row>
    <row r="15" spans="1:11" s="63" customFormat="1" ht="30">
      <c r="A15" s="66" t="s">
        <v>104</v>
      </c>
      <c r="B15" s="67" t="s">
        <v>338</v>
      </c>
      <c r="C15" s="67" t="s">
        <v>353</v>
      </c>
      <c r="D15" s="68" t="s">
        <v>94</v>
      </c>
      <c r="E15" s="65"/>
      <c r="F15" s="64"/>
      <c r="G15" s="64"/>
      <c r="H15" s="64"/>
      <c r="I15" s="64"/>
      <c r="J15" s="64"/>
      <c r="K15" s="64"/>
    </row>
    <row r="16" spans="1:11" s="57" customFormat="1" ht="15" customHeight="1">
      <c r="A16" s="56">
        <v>1</v>
      </c>
      <c r="B16" s="69" t="s">
        <v>355</v>
      </c>
      <c r="C16" s="69" t="s">
        <v>44</v>
      </c>
      <c r="D16" s="110">
        <f>'MOPR opis'!H11</f>
        <v>7064041.9800000004</v>
      </c>
      <c r="G16" s="58"/>
      <c r="H16" s="58"/>
      <c r="I16" s="58"/>
      <c r="J16" s="58"/>
      <c r="K16" s="58"/>
    </row>
    <row r="17" spans="1:11" s="57" customFormat="1" ht="15" customHeight="1">
      <c r="A17" s="56">
        <v>2</v>
      </c>
      <c r="B17" s="54" t="s">
        <v>346</v>
      </c>
      <c r="C17" s="55" t="s">
        <v>349</v>
      </c>
      <c r="D17" s="110">
        <v>1000000</v>
      </c>
      <c r="G17" s="58"/>
      <c r="H17" s="58"/>
      <c r="I17" s="58"/>
      <c r="J17" s="58"/>
      <c r="K17" s="58"/>
    </row>
    <row r="18" spans="1:11" s="57" customFormat="1" ht="15" customHeight="1">
      <c r="A18" s="56">
        <v>3</v>
      </c>
      <c r="B18" s="54" t="s">
        <v>346</v>
      </c>
      <c r="C18" s="62" t="s">
        <v>352</v>
      </c>
      <c r="D18" s="59">
        <v>50000</v>
      </c>
      <c r="G18" s="58"/>
      <c r="H18" s="58"/>
      <c r="I18" s="58"/>
      <c r="J18" s="58"/>
      <c r="K18" s="58"/>
    </row>
    <row r="19" spans="1:11" s="57" customFormat="1" ht="15" customHeight="1">
      <c r="A19" s="56">
        <v>4</v>
      </c>
      <c r="B19" s="54" t="s">
        <v>346</v>
      </c>
      <c r="C19" s="53" t="s">
        <v>351</v>
      </c>
      <c r="D19" s="59">
        <v>40000</v>
      </c>
      <c r="G19" s="58"/>
      <c r="H19" s="58"/>
      <c r="I19" s="58"/>
      <c r="J19" s="58"/>
      <c r="K19" s="58"/>
    </row>
    <row r="20" spans="1:11" s="57" customFormat="1" ht="15" customHeight="1">
      <c r="A20" s="56">
        <v>5</v>
      </c>
      <c r="B20" s="54" t="s">
        <v>346</v>
      </c>
      <c r="C20" s="61" t="s">
        <v>350</v>
      </c>
      <c r="D20" s="60">
        <v>200000</v>
      </c>
      <c r="G20" s="58"/>
      <c r="H20" s="58"/>
      <c r="I20" s="58"/>
      <c r="J20" s="58"/>
      <c r="K20" s="58"/>
    </row>
    <row r="21" spans="1:11">
      <c r="A21" s="646" t="s">
        <v>348</v>
      </c>
      <c r="B21" s="646"/>
      <c r="C21" s="646"/>
      <c r="D21" s="646"/>
    </row>
    <row r="22" spans="1:11">
      <c r="A22" s="56">
        <v>13</v>
      </c>
      <c r="B22" s="54" t="s">
        <v>346</v>
      </c>
      <c r="C22" s="53" t="s">
        <v>40</v>
      </c>
      <c r="D22" s="59">
        <v>100000</v>
      </c>
    </row>
    <row r="23" spans="1:11">
      <c r="A23" s="56">
        <v>14</v>
      </c>
      <c r="B23" s="54" t="s">
        <v>346</v>
      </c>
      <c r="C23" s="53" t="s">
        <v>347</v>
      </c>
      <c r="D23" s="59">
        <v>65000</v>
      </c>
    </row>
    <row r="24" spans="1:11">
      <c r="A24" s="56">
        <v>15</v>
      </c>
      <c r="B24" s="54" t="s">
        <v>346</v>
      </c>
      <c r="C24" s="53" t="s">
        <v>345</v>
      </c>
      <c r="D24" s="59">
        <v>30000</v>
      </c>
    </row>
    <row r="26" spans="1:11">
      <c r="B26" s="582" t="s">
        <v>1859</v>
      </c>
    </row>
    <row r="27" spans="1:11">
      <c r="B27" t="s">
        <v>1860</v>
      </c>
    </row>
    <row r="28" spans="1:11">
      <c r="B28" t="s">
        <v>1861</v>
      </c>
    </row>
    <row r="29" spans="1:11">
      <c r="B29" s="536" t="s">
        <v>1874</v>
      </c>
    </row>
    <row r="30" spans="1:11">
      <c r="B30" t="s">
        <v>1862</v>
      </c>
    </row>
    <row r="31" spans="1:11">
      <c r="B31" t="s">
        <v>1863</v>
      </c>
    </row>
    <row r="32" spans="1:11">
      <c r="B32" t="s">
        <v>1864</v>
      </c>
    </row>
    <row r="33" spans="2:2">
      <c r="B33" s="583" t="s">
        <v>1865</v>
      </c>
    </row>
    <row r="34" spans="2:2">
      <c r="B34" s="583" t="s">
        <v>1866</v>
      </c>
    </row>
    <row r="35" spans="2:2">
      <c r="B35" s="583" t="s">
        <v>1867</v>
      </c>
    </row>
    <row r="36" spans="2:2">
      <c r="B36" s="583" t="s">
        <v>1868</v>
      </c>
    </row>
    <row r="37" spans="2:2">
      <c r="B37" s="583" t="s">
        <v>1869</v>
      </c>
    </row>
    <row r="38" spans="2:2">
      <c r="B38" s="583" t="s">
        <v>1870</v>
      </c>
    </row>
    <row r="39" spans="2:2">
      <c r="B39" s="583" t="s">
        <v>1871</v>
      </c>
    </row>
    <row r="40" spans="2:2">
      <c r="B40" s="583" t="s">
        <v>1872</v>
      </c>
    </row>
    <row r="41" spans="2:2">
      <c r="B41" s="583" t="s">
        <v>1873</v>
      </c>
    </row>
  </sheetData>
  <mergeCells count="5">
    <mergeCell ref="A1:D1"/>
    <mergeCell ref="A21:D21"/>
    <mergeCell ref="B5:C5"/>
    <mergeCell ref="B9:C9"/>
    <mergeCell ref="B6:C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6A74B8B42C914884E90769D44BB4D9" ma:contentTypeVersion="0" ma:contentTypeDescription="Create a new document." ma:contentTypeScope="" ma:versionID="c1f05fe08c97e8c9eec444980fe4ec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F3C50C-1171-4652-A71C-CAC0BD460948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671F9A8-9B8A-41B3-909D-D648FB2AFA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723385-BA95-4255-AE23-857E9C3D0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</vt:i4>
      </vt:variant>
    </vt:vector>
  </HeadingPairs>
  <TitlesOfParts>
    <vt:vector size="14" baseType="lpstr">
      <vt:lpstr>RAZEM</vt:lpstr>
      <vt:lpstr>MIASTO</vt:lpstr>
      <vt:lpstr>MIASTO opis</vt:lpstr>
      <vt:lpstr>BGK</vt:lpstr>
      <vt:lpstr>DPS </vt:lpstr>
      <vt:lpstr>Wydział Ed.</vt:lpstr>
      <vt:lpstr>Wydz.Ed opis</vt:lpstr>
      <vt:lpstr>ZOJO</vt:lpstr>
      <vt:lpstr>MOPR</vt:lpstr>
      <vt:lpstr>MOPR opis</vt:lpstr>
      <vt:lpstr>ŚDS</vt:lpstr>
      <vt:lpstr>WZKiB</vt:lpstr>
      <vt:lpstr>MIASTO!Obszar_wydruku</vt:lpstr>
      <vt:lpstr>'Wydział Ed.'!Obszar_wydruku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</dc:creator>
  <cp:lastModifiedBy>r.witkowski</cp:lastModifiedBy>
  <cp:lastPrinted>2018-10-30T09:21:51Z</cp:lastPrinted>
  <dcterms:created xsi:type="dcterms:W3CDTF">2016-10-14T13:36:03Z</dcterms:created>
  <dcterms:modified xsi:type="dcterms:W3CDTF">2020-09-30T12:28:11Z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0x010100DC6A74B8B42C914884E90769D44BB4D9</vt:lpwstr>
  </property>
</Properties>
</file>