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defaultThemeVersion="124226"/>
  <xr:revisionPtr revIDLastSave="0" documentId="13_ncr:1_{49CFBCCF-1743-481A-8C56-034D8222E8E9}" xr6:coauthVersionLast="43" xr6:coauthVersionMax="43" xr10:uidLastSave="{00000000-0000-0000-0000-000000000000}"/>
  <bookViews>
    <workbookView xWindow="3120" yWindow="1365" windowWidth="14565" windowHeight="14835" xr2:uid="{00000000-000D-0000-FFFF-FFFF00000000}"/>
  </bookViews>
  <sheets>
    <sheet name="KI" sheetId="1" r:id="rId1"/>
    <sheet name="Roboty Ziemne" sheetId="2" r:id="rId2"/>
    <sheet name="Podsypka i zasypka" sheetId="4" r:id="rId3"/>
  </sheets>
  <definedNames>
    <definedName name="_xlnm.Print_Area" localSheetId="0">KI!$A$1:$K$56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7" i="4" l="1"/>
  <c r="M17" i="4"/>
  <c r="O17" i="4" s="1"/>
  <c r="E12" i="4"/>
  <c r="C12" i="4"/>
  <c r="A12" i="4"/>
  <c r="A29" i="2"/>
  <c r="H29" i="2" s="1"/>
  <c r="B25" i="2"/>
  <c r="A25" i="2"/>
  <c r="H25" i="2" s="1"/>
  <c r="F21" i="2"/>
  <c r="E21" i="2"/>
  <c r="D21" i="2"/>
  <c r="A21" i="2"/>
  <c r="H21" i="2" s="1"/>
  <c r="B21" i="2"/>
  <c r="C21" i="2"/>
  <c r="C17" i="2"/>
  <c r="F17" i="2"/>
  <c r="E17" i="2"/>
  <c r="D17" i="2"/>
  <c r="B17" i="2"/>
  <c r="G17" i="2" s="1"/>
  <c r="A17" i="2"/>
  <c r="G10" i="2"/>
  <c r="H10" i="2" s="1"/>
  <c r="J10" i="2" s="1"/>
  <c r="G3" i="2"/>
  <c r="H3" i="2" s="1"/>
  <c r="K45" i="1"/>
  <c r="K43" i="1"/>
  <c r="K47" i="1"/>
  <c r="K48" i="1"/>
  <c r="K34" i="1"/>
  <c r="K33" i="1"/>
  <c r="K38" i="1"/>
  <c r="K46" i="1" l="1"/>
  <c r="K42" i="1"/>
  <c r="B12" i="4" l="1"/>
  <c r="B17" i="4" s="1"/>
  <c r="K35" i="1" l="1"/>
  <c r="K19" i="1"/>
  <c r="D12" i="4"/>
  <c r="K5" i="2"/>
  <c r="K32" i="1"/>
  <c r="K11" i="1"/>
  <c r="K25" i="1"/>
  <c r="K26" i="1"/>
  <c r="K27" i="1"/>
  <c r="E7" i="4"/>
  <c r="E3" i="4"/>
  <c r="F12" i="4" l="1"/>
  <c r="H12" i="4" s="1"/>
  <c r="G7" i="4"/>
  <c r="D17" i="4" s="1"/>
  <c r="I12" i="4" l="1"/>
  <c r="C17" i="4"/>
  <c r="K40" i="1"/>
  <c r="K37" i="1"/>
  <c r="K30" i="1"/>
  <c r="K31" i="1"/>
  <c r="K29" i="1"/>
  <c r="K24" i="1"/>
  <c r="K23" i="1"/>
  <c r="K20" i="1"/>
  <c r="K21" i="1"/>
  <c r="K14" i="1"/>
  <c r="K15" i="1"/>
  <c r="K16" i="1"/>
  <c r="K17" i="1"/>
  <c r="K13" i="1"/>
  <c r="I50" i="1" l="1"/>
  <c r="I52" i="1" s="1"/>
  <c r="I54" i="1" s="1"/>
  <c r="C21" i="4"/>
  <c r="F17" i="4"/>
  <c r="K49" i="1"/>
</calcChain>
</file>

<file path=xl/sharedStrings.xml><?xml version="1.0" encoding="utf-8"?>
<sst xmlns="http://schemas.openxmlformats.org/spreadsheetml/2006/main" count="209" uniqueCount="138">
  <si>
    <t>L.p.</t>
  </si>
  <si>
    <t>Wyszczególnienie elementów</t>
  </si>
  <si>
    <t>Jedn.</t>
  </si>
  <si>
    <t>Ilość</t>
  </si>
  <si>
    <t>Cena</t>
  </si>
  <si>
    <t>Wartość</t>
  </si>
  <si>
    <t>rozliczeniowych</t>
  </si>
  <si>
    <t>jedn.</t>
  </si>
  <si>
    <t>netto</t>
  </si>
  <si>
    <t>I</t>
  </si>
  <si>
    <t>II</t>
  </si>
  <si>
    <t>m</t>
  </si>
  <si>
    <t>III</t>
  </si>
  <si>
    <t>ROBOTY ZIEMNE</t>
  </si>
  <si>
    <t>IV</t>
  </si>
  <si>
    <t>V</t>
  </si>
  <si>
    <t>VI</t>
  </si>
  <si>
    <t>VII</t>
  </si>
  <si>
    <t>Razem netto</t>
  </si>
  <si>
    <t>zł</t>
  </si>
  <si>
    <t>Podatek VAT 23%</t>
  </si>
  <si>
    <t>Ogółem brutto</t>
  </si>
  <si>
    <t>SIEĆ KANALIZACJI DESZCZOWEJ WRAZ Z WPUSTAMI ULICZNYMI</t>
  </si>
  <si>
    <t>Roboty ziemne wykonywane koparkami podsiębiernymi
o poj.łyżki 0.60 m3 w gr.kat. I-II z transp.urobku na
odl.do 1 km sam.samowyład.( Inwestor nie wskazuje
miejsca wywozu urobku )</t>
  </si>
  <si>
    <t>m3</t>
  </si>
  <si>
    <t>Dodatek za każdy rozp. 1 km transportu ziemi samochodami
samowyładowczymi po drogach o nawierzchni
utwardzonej(kat.gr. I-IV)
Krotność = 9</t>
  </si>
  <si>
    <t>Wykopy oraz przekopy o głęb.do 3.0 m wyk.na odkład
koparkami podsiębiernymi o poj.łyżki 0.25 - 0.60 m3 w
gr.kat. I-II</t>
  </si>
  <si>
    <t>Ręczne zasypywanie wykopów o ścianach pionowych o
szerokości 0.8-2.5 m i głęb.do 3.0 m w gr.kat. I-III wraz z
zagęszczeniem - obsypka strefy ochronnej rury - piasek
dowieziony</t>
  </si>
  <si>
    <t>UMOCOWANIE WYKOPÓW I PODWIESZENIA</t>
  </si>
  <si>
    <t>kpl.</t>
  </si>
  <si>
    <t>Montaż konstrukcji podwieszeń rurociągów i kanałów;
element o rozpiętości 4 m</t>
  </si>
  <si>
    <t>Demontaż konstrukcji podwieszeń rurociągów i kanałów;
element o rozpiętości 4 m</t>
  </si>
  <si>
    <t>szt.</t>
  </si>
  <si>
    <t>RUROCIĄG KANALIZACJI DESZCZOWEJ</t>
  </si>
  <si>
    <t>Podłoża pod kanały i obiekty z materiałów sypkich grub.
10 cm ( podsypka dowieziona )</t>
  </si>
  <si>
    <t>Rurociągi kanalizacyjne z tworzyw sztucznych - PVC
315 , SN 8 , lita</t>
  </si>
  <si>
    <t>Kanały z rur PVC łączonych na wcisk o śr. zewn. 160
mmc -PVC 160, SN 8 , lita - przykanaliki</t>
  </si>
  <si>
    <t>stud.</t>
  </si>
  <si>
    <t>MONTAŻ WPUSTÓW ULICZNYCH I PRZYKANALIKÓW Z RUR</t>
  </si>
  <si>
    <t>STUDNIA D2</t>
  </si>
  <si>
    <t>STUDNIA D1</t>
  </si>
  <si>
    <t>podsypka</t>
  </si>
  <si>
    <t>H2</t>
  </si>
  <si>
    <t>Średnica rury [mm]</t>
  </si>
  <si>
    <t>Odsadzka [m]</t>
  </si>
  <si>
    <t>Grubość podsypki [m]</t>
  </si>
  <si>
    <t>L [m]</t>
  </si>
  <si>
    <t>V [m3]</t>
  </si>
  <si>
    <r>
      <t xml:space="preserve">Montaż kompletnej studzienki wpustu ulicznego DN 500
szczelnej- ( beton C35/45 ) gł. </t>
    </r>
    <r>
      <rPr>
        <sz val="8"/>
        <rFont val="Calibri"/>
        <family val="2"/>
        <charset val="238"/>
      </rPr>
      <t>≈2,00</t>
    </r>
    <r>
      <rPr>
        <sz val="8"/>
        <rFont val="Tahoma"/>
        <family val="2"/>
        <charset val="238"/>
      </rPr>
      <t xml:space="preserve"> m DN 500 mm z :
betonowym dnem monolitycznym DN 500 mm H300 mm
, kręgiem betonowyw DN 500 H300 mm bez odpływu ( 3
szt) ,kręgiem betonowym DN 500 H300 mm z odpływem
( przejście szczelne dla rur PVC 160 ) , betonowym
kręgiem DN500 wieńczącym pod kratę wpustu H100
mm , kratą żeliwną wpustu DN 500 , D400 z koszem
podwieszonym , wysokość korpusu H=100 mm</t>
    </r>
  </si>
  <si>
    <t>ROBOTY PRZYGOTOWAWCZE</t>
  </si>
  <si>
    <t>VIII</t>
  </si>
  <si>
    <t>Roboty pomiarowe przy liniowych robotach ziemnych</t>
  </si>
  <si>
    <t>km</t>
  </si>
  <si>
    <t>Umocnienie ścian wykopów o ścianach pionowych za pomocą obudowy skrzyniowej - np. typu box</t>
  </si>
  <si>
    <t>Kamerowanie sieci kanalizacyjnej powykonawczo
Krotność=1</t>
  </si>
  <si>
    <t>Mechaniczne czeszczenie kanałów kołowych sieci zewnętrznej do śr. 0,3 m po robotach montażowych, przygotowanie do kamerowania i odbioru
Krotność=1</t>
  </si>
  <si>
    <t>Regulacja pionowa studzienek dla włazów kanałowych - na sieci kanalizacji deszczowej - dostosowanie do istniejącego i projektowanego terenu
Krotność=1</t>
  </si>
  <si>
    <t>odsadzka [m]</t>
  </si>
  <si>
    <t>podsypka [m]</t>
  </si>
  <si>
    <t>H1 [m]</t>
  </si>
  <si>
    <t>średnica rury [mm]</t>
  </si>
  <si>
    <t>P1 [m2]</t>
  </si>
  <si>
    <t>V1 [m3]</t>
  </si>
  <si>
    <t>V2 [m3]</t>
  </si>
  <si>
    <t>V3 [m3]</t>
  </si>
  <si>
    <t>Kanał główny</t>
  </si>
  <si>
    <t>Przykanaliki</t>
  </si>
  <si>
    <t>Studnie</t>
  </si>
  <si>
    <t>V D1 [m3]</t>
  </si>
  <si>
    <t>V D2 [m3]</t>
  </si>
  <si>
    <t>V D3 [m3]</t>
  </si>
  <si>
    <t>V wp1 [m3]</t>
  </si>
  <si>
    <t>V wp2 [m3]</t>
  </si>
  <si>
    <t>Podsypka</t>
  </si>
  <si>
    <t>Zasypka</t>
  </si>
  <si>
    <t>Objętość rury 315</t>
  </si>
  <si>
    <t>Objętość rury 160</t>
  </si>
  <si>
    <t>Obsypka P 315</t>
  </si>
  <si>
    <t>Obsypka P 160</t>
  </si>
  <si>
    <t>Obsypka 315 [m3]</t>
  </si>
  <si>
    <t>Obsypka 160 [m3]</t>
  </si>
  <si>
    <t>Na odkład</t>
  </si>
  <si>
    <t>całość</t>
  </si>
  <si>
    <t>rury</t>
  </si>
  <si>
    <t>zasypka</t>
  </si>
  <si>
    <t>Objętość studni</t>
  </si>
  <si>
    <t>D1</t>
  </si>
  <si>
    <t>D2</t>
  </si>
  <si>
    <t>D3</t>
  </si>
  <si>
    <t>wp1</t>
  </si>
  <si>
    <t>wp2</t>
  </si>
  <si>
    <t>Obsypka</t>
  </si>
  <si>
    <t>Obsypka+rury</t>
  </si>
  <si>
    <t>Regulacja pionowa studzienek dla urządzeń podziemnych - kratek ściekowych ulicznych</t>
  </si>
  <si>
    <t>IX</t>
  </si>
  <si>
    <t>Konstrukcja nawierzchni</t>
  </si>
  <si>
    <t>Budowa kanalizacji deszczowej w ulicy Czesława Miłosza w Lesznie</t>
  </si>
  <si>
    <t>STUDNIA D0</t>
  </si>
  <si>
    <t>STUDNIA D3</t>
  </si>
  <si>
    <t>Montaż kompletnej studni betonowej szczelnej DN 1000
- D2 ( beton C35/45 ) gł. 2,00 m DN 1000 mm z : dennicą
betonową monolityczną DN 1000 mm, betonowymi kręgami z
uszczelką zintegrowaną DN1000, betonową pokrywą studzienną
1000/625 H200mm , betonowym pierścieniem wyrównawczym
H60-100 mm ,włazem kanałowym żeliwnym
o prześwicie 600 mm , klasa D400 z wypełnieniem
betonowym o wysokości korpusu 150 mm ( głębokość
siedziska 50mm) ,stopniami złazowymi stalowymi w
otulinie PVC</t>
  </si>
  <si>
    <t>Montaż kompletnej studni betonowej szczelnej DN 1000
- D3 ( beton C35/45 ) gł. 1,89 m DN 1000 mm z : dennicą
betonową monolityczną DN 1000 mm, betonowymi kręgami z
uszczelką zintegrowaną DN1000, betonową pokrywą studzienną
1000/625 H200mm , betonowym pierścieniem wyrównawczym
H60-100 mm ,włazem kanałowym żeliwnym
o prześwicie 600 mm , klasa D400 z wypełnieniem
betonowym o wysokości korpusu 150 mm ( głębokość
siedziska 50mm) ,stopniami złazowymi stalowymi w
otulinie PVC</t>
  </si>
  <si>
    <t>Korek do rur PVC315</t>
  </si>
  <si>
    <t>D-01.01.01</t>
  </si>
  <si>
    <t>Nr SST</t>
  </si>
  <si>
    <t>D-02.01.01</t>
  </si>
  <si>
    <t>D-03.02.01</t>
  </si>
  <si>
    <t>D-02.00.01</t>
  </si>
  <si>
    <t>Zasypanie wykopów .fund.podłużnych,punktowych,rowów,
wykopów obiektowych spycharkami z
zagęszcz.mechanicznym ubijakami (gr.warstwy w stanie
luźnym 20 cm) - kat.gr. I-II - grunt z wykopu</t>
  </si>
  <si>
    <t>D-03.02.01a</t>
  </si>
  <si>
    <t>Króciec PVCØ315 (długość ok. 700mm)</t>
  </si>
  <si>
    <t>Nasówka PVCØ315</t>
  </si>
  <si>
    <t>Kolano PVCØ160 45°</t>
  </si>
  <si>
    <t>Rura PVC Ø160 L=500mm - 250mm</t>
  </si>
  <si>
    <t>Siodło PVC Ø315/Ø160/90°</t>
  </si>
  <si>
    <t>Żwir frakcja 4-8mm (warstwa 50cm na dnie studni chłonnej)</t>
  </si>
  <si>
    <r>
      <t xml:space="preserve">Montaż kompletnej studni z PP DN 600
gł. 1,91 m z : 
- kinetą </t>
    </r>
    <r>
      <rPr>
        <sz val="8"/>
        <rFont val="Calibri"/>
        <family val="2"/>
        <charset val="238"/>
      </rPr>
      <t>Ø</t>
    </r>
    <r>
      <rPr>
        <sz val="8"/>
        <rFont val="Tahoma"/>
        <family val="2"/>
        <charset val="238"/>
      </rPr>
      <t xml:space="preserve">600 z PP z uszczelką,
- rurą trzonową karbowaną z PP </t>
    </r>
    <r>
      <rPr>
        <sz val="8"/>
        <rFont val="Calibri"/>
        <family val="2"/>
        <charset val="238"/>
      </rPr>
      <t>Ø</t>
    </r>
    <r>
      <rPr>
        <sz val="8"/>
        <rFont val="Tahoma"/>
        <family val="2"/>
        <charset val="238"/>
      </rPr>
      <t xml:space="preserve">600, 
- teleskopowym adapterem do włazów z kołnierzem </t>
    </r>
    <r>
      <rPr>
        <sz val="8"/>
        <rFont val="Calibri"/>
        <family val="2"/>
        <charset val="238"/>
      </rPr>
      <t>Ø</t>
    </r>
    <r>
      <rPr>
        <sz val="8"/>
        <rFont val="Tahoma"/>
        <family val="2"/>
        <charset val="238"/>
      </rPr>
      <t>770,
- włazem żeliwnym A15-D400 z podstawą okragłą</t>
    </r>
  </si>
  <si>
    <t>Montaż kompletnej studni betonowej chłonnej DN 2000
- D2 ( beton C35/45 ) gł. 2,15 m z:
- betonowych kręgów z uszczelką zintegrowaną DN2000, 
- betonową pokrywą studzienną 1000/625 H200mm, 
- betonowym pierścieniem wyrównawczym H60-100 mm ,
- włazem kanałowym żeliwnym o prześwicie 600 mm , klasa D400 z wypełnieniem betonowym o wysokości korpusu 150 mm (głębokość siedziska 50mm) ,
- stopniami złazowymi stalowymi w otulinie PVC,
- fundamentem z bloczków betonowych M6 (38/25/14) - 20 szt.,
- dnem wyłożonym geowłókniną</t>
  </si>
  <si>
    <t>2X</t>
  </si>
  <si>
    <t>H D0</t>
  </si>
  <si>
    <t>HD2</t>
  </si>
  <si>
    <t>HD1</t>
  </si>
  <si>
    <t>HD3</t>
  </si>
  <si>
    <t>D D0</t>
  </si>
  <si>
    <t>D D1</t>
  </si>
  <si>
    <t>D D2</t>
  </si>
  <si>
    <t>D D3</t>
  </si>
  <si>
    <t>Odsadzka</t>
  </si>
  <si>
    <t>Dennica</t>
  </si>
  <si>
    <t>V D0 [m3]</t>
  </si>
  <si>
    <t>H wp1</t>
  </si>
  <si>
    <t>H wp2</t>
  </si>
  <si>
    <t>D wp</t>
  </si>
  <si>
    <t>D0</t>
  </si>
  <si>
    <t>Objętość kanałów</t>
  </si>
  <si>
    <t>V 315</t>
  </si>
  <si>
    <t>V 160</t>
  </si>
  <si>
    <r>
      <t>Wycięcie odcinka istniejącego kanału z rur PP</t>
    </r>
    <r>
      <rPr>
        <sz val="8"/>
        <color theme="1"/>
        <rFont val="Calibri"/>
        <family val="2"/>
        <charset val="238"/>
      </rPr>
      <t>Ø</t>
    </r>
    <r>
      <rPr>
        <sz val="8"/>
        <color theme="1"/>
        <rFont val="Tahoma"/>
        <family val="2"/>
        <charset val="238"/>
      </rPr>
      <t>300 wraz z utylizacją, frezowanie koncówek kanału (usunięcie karbów)</t>
    </r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</si>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</sst>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0;[Red]0.00"/>
  </numFmts>
  <fonts count="28" x14ac:knownFonts="1">
    <font>
      <sz val="11"/>
      <color theme="1"/>
      <name val="Calibri"/>
      <family val="2"/>
      <scheme val="minor"/>
    </font>
    <font>
      <b/>
      <sz val="16"/>
      <name val="Tahoma"/>
      <family val="2"/>
    </font>
    <font>
      <sz val="10"/>
      <name val="Tahoma"/>
      <family val="2"/>
    </font>
    <font>
      <b/>
      <sz val="14"/>
      <name val="Tahoma"/>
      <family val="2"/>
    </font>
    <font>
      <b/>
      <sz val="11"/>
      <name val="Tahoma"/>
      <family val="2"/>
    </font>
    <font>
      <b/>
      <sz val="12"/>
      <name val="Tahoma"/>
      <family val="2"/>
    </font>
    <font>
      <b/>
      <sz val="8"/>
      <name val="Tahoma"/>
      <family val="2"/>
    </font>
    <font>
      <b/>
      <sz val="8"/>
      <name val="Arial CE"/>
      <family val="2"/>
      <charset val="238"/>
    </font>
    <font>
      <sz val="8"/>
      <name val="Tahoma"/>
      <family val="2"/>
    </font>
    <font>
      <sz val="8"/>
      <name val="Arial CE"/>
      <charset val="238"/>
    </font>
    <font>
      <b/>
      <sz val="8"/>
      <name val="Arial CE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8"/>
      <name val="Arial CE"/>
      <family val="2"/>
      <charset val="238"/>
    </font>
    <font>
      <sz val="11"/>
      <color rgb="FFFF0000"/>
      <name val="Calibri"/>
      <family val="2"/>
      <scheme val="minor"/>
    </font>
    <font>
      <sz val="8"/>
      <color rgb="FFFF0000"/>
      <name val="Tahoma"/>
      <family val="2"/>
    </font>
    <font>
      <sz val="8"/>
      <color rgb="FFFF0000"/>
      <name val="Arial CE"/>
      <family val="2"/>
      <charset val="238"/>
    </font>
    <font>
      <sz val="12"/>
      <name val="Tahoma"/>
      <family val="2"/>
    </font>
    <font>
      <sz val="10"/>
      <name val="Arial CE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sz val="8"/>
      <name val="Calibri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12"/>
      <color rgb="FFFF0000"/>
      <name val="Tahoma"/>
      <family val="2"/>
    </font>
    <font>
      <sz val="10"/>
      <color rgb="FFFF0000"/>
      <name val="Tahoma"/>
      <family val="2"/>
    </font>
    <font>
      <sz val="8"/>
      <color theme="1"/>
      <name val="Tahoma"/>
      <family val="2"/>
      <charset val="238"/>
    </font>
    <font>
      <sz val="11"/>
      <color rgb="FF00B050"/>
      <name val="Calibri"/>
      <family val="2"/>
      <scheme val="minor"/>
    </font>
    <font>
      <sz val="8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12" fillId="0" borderId="3" xfId="0" applyFont="1" applyBorder="1" applyAlignment="1">
      <alignment horizontal="center"/>
    </xf>
    <xf numFmtId="2" fontId="12" fillId="0" borderId="3" xfId="0" applyNumberFormat="1" applyFont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6" fillId="3" borderId="1" xfId="0" applyFont="1" applyFill="1" applyBorder="1" applyAlignment="1"/>
    <xf numFmtId="0" fontId="7" fillId="3" borderId="1" xfId="0" applyFont="1" applyFill="1" applyBorder="1" applyAlignment="1">
      <alignment horizontal="center"/>
    </xf>
    <xf numFmtId="0" fontId="8" fillId="3" borderId="2" xfId="0" applyFont="1" applyFill="1" applyBorder="1"/>
    <xf numFmtId="0" fontId="8" fillId="3" borderId="2" xfId="0" applyFont="1" applyFill="1" applyBorder="1" applyAlignment="1"/>
    <xf numFmtId="0" fontId="7" fillId="3" borderId="2" xfId="0" applyFont="1" applyFill="1" applyBorder="1" applyAlignment="1">
      <alignment horizontal="center"/>
    </xf>
    <xf numFmtId="0" fontId="8" fillId="3" borderId="3" xfId="0" applyFont="1" applyFill="1" applyBorder="1"/>
    <xf numFmtId="0" fontId="8" fillId="3" borderId="3" xfId="0" applyFont="1" applyFill="1" applyBorder="1" applyAlignment="1"/>
    <xf numFmtId="0" fontId="7" fillId="3" borderId="3" xfId="0" applyFont="1" applyFill="1" applyBorder="1" applyAlignment="1">
      <alignment horizontal="center"/>
    </xf>
    <xf numFmtId="0" fontId="9" fillId="3" borderId="3" xfId="0" applyFont="1" applyFill="1" applyBorder="1"/>
    <xf numFmtId="0" fontId="10" fillId="3" borderId="4" xfId="0" applyFont="1" applyFill="1" applyBorder="1" applyAlignment="1">
      <alignment horizontal="center"/>
    </xf>
    <xf numFmtId="0" fontId="12" fillId="2" borderId="4" xfId="0" applyFont="1" applyFill="1" applyBorder="1"/>
    <xf numFmtId="0" fontId="12" fillId="0" borderId="1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left" vertical="center"/>
    </xf>
    <xf numFmtId="0" fontId="14" fillId="0" borderId="0" xfId="0" applyFont="1"/>
    <xf numFmtId="0" fontId="15" fillId="0" borderId="10" xfId="0" applyFont="1" applyBorder="1"/>
    <xf numFmtId="0" fontId="15" fillId="0" borderId="10" xfId="0" applyFont="1" applyBorder="1" applyAlignment="1">
      <alignment horizontal="center"/>
    </xf>
    <xf numFmtId="2" fontId="15" fillId="0" borderId="10" xfId="0" applyNumberFormat="1" applyFont="1" applyBorder="1" applyAlignment="1">
      <alignment horizontal="center"/>
    </xf>
    <xf numFmtId="2" fontId="16" fillId="0" borderId="10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5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2" fillId="2" borderId="4" xfId="0" applyFont="1" applyFill="1" applyBorder="1" applyAlignment="1">
      <alignment horizontal="center"/>
    </xf>
    <xf numFmtId="2" fontId="13" fillId="2" borderId="4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2" fontId="13" fillId="2" borderId="9" xfId="0" applyNumberFormat="1" applyFont="1" applyFill="1" applyBorder="1" applyAlignment="1">
      <alignment horizontal="center"/>
    </xf>
    <xf numFmtId="2" fontId="13" fillId="2" borderId="3" xfId="0" applyNumberFormat="1" applyFont="1" applyFill="1" applyBorder="1" applyAlignment="1">
      <alignment horizontal="center"/>
    </xf>
    <xf numFmtId="2" fontId="18" fillId="2" borderId="12" xfId="0" applyNumberFormat="1" applyFont="1" applyFill="1" applyBorder="1" applyAlignment="1">
      <alignment horizontal="center"/>
    </xf>
    <xf numFmtId="2" fontId="13" fillId="2" borderId="12" xfId="0" applyNumberFormat="1" applyFont="1" applyFill="1" applyBorder="1" applyAlignment="1">
      <alignment horizontal="center"/>
    </xf>
    <xf numFmtId="2" fontId="12" fillId="0" borderId="3" xfId="0" applyNumberFormat="1" applyFont="1" applyFill="1" applyBorder="1" applyAlignment="1">
      <alignment horizontal="center"/>
    </xf>
    <xf numFmtId="0" fontId="20" fillId="2" borderId="4" xfId="0" applyFont="1" applyFill="1" applyBorder="1" applyAlignment="1">
      <alignment horizontal="left" vertical="center"/>
    </xf>
    <xf numFmtId="0" fontId="12" fillId="0" borderId="4" xfId="0" applyFont="1" applyBorder="1" applyAlignment="1">
      <alignment horizontal="center"/>
    </xf>
    <xf numFmtId="0" fontId="20" fillId="2" borderId="1" xfId="0" applyFont="1" applyFill="1" applyBorder="1" applyAlignment="1">
      <alignment horizontal="left" vertical="center"/>
    </xf>
    <xf numFmtId="0" fontId="20" fillId="2" borderId="4" xfId="0" applyFont="1" applyFill="1" applyBorder="1" applyAlignment="1">
      <alignment horizontal="center"/>
    </xf>
    <xf numFmtId="2" fontId="0" fillId="0" borderId="0" xfId="0" applyNumberFormat="1"/>
    <xf numFmtId="0" fontId="12" fillId="0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22" fillId="0" borderId="0" xfId="0" applyFont="1"/>
    <xf numFmtId="164" fontId="12" fillId="0" borderId="3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0" fontId="0" fillId="4" borderId="0" xfId="0" applyFill="1"/>
    <xf numFmtId="0" fontId="19" fillId="4" borderId="0" xfId="0" applyFont="1" applyFill="1"/>
    <xf numFmtId="164" fontId="12" fillId="0" borderId="4" xfId="0" applyNumberFormat="1" applyFont="1" applyFill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0" fontId="12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/>
    </xf>
    <xf numFmtId="164" fontId="12" fillId="2" borderId="4" xfId="0" applyNumberFormat="1" applyFont="1" applyFill="1" applyBorder="1" applyAlignment="1">
      <alignment horizontal="center"/>
    </xf>
    <xf numFmtId="0" fontId="24" fillId="0" borderId="0" xfId="0" applyFont="1" applyAlignment="1"/>
    <xf numFmtId="0" fontId="15" fillId="0" borderId="0" xfId="0" applyFont="1" applyAlignment="1"/>
    <xf numFmtId="2" fontId="12" fillId="2" borderId="4" xfId="0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2" fontId="12" fillId="2" borderId="2" xfId="0" applyNumberFormat="1" applyFont="1" applyFill="1" applyBorder="1" applyAlignment="1">
      <alignment horizontal="center"/>
    </xf>
    <xf numFmtId="2" fontId="13" fillId="2" borderId="14" xfId="0" applyNumberFormat="1" applyFont="1" applyFill="1" applyBorder="1" applyAlignment="1">
      <alignment horizontal="center"/>
    </xf>
    <xf numFmtId="0" fontId="25" fillId="0" borderId="4" xfId="0" applyFont="1" applyBorder="1" applyAlignment="1">
      <alignment horizontal="center"/>
    </xf>
    <xf numFmtId="2" fontId="25" fillId="0" borderId="4" xfId="0" applyNumberFormat="1" applyFont="1" applyBorder="1" applyAlignment="1">
      <alignment horizontal="center"/>
    </xf>
    <xf numFmtId="0" fontId="0" fillId="0" borderId="0" xfId="0" applyAlignment="1"/>
    <xf numFmtId="164" fontId="0" fillId="0" borderId="0" xfId="0" applyNumberFormat="1"/>
    <xf numFmtId="164" fontId="26" fillId="0" borderId="0" xfId="0" applyNumberFormat="1" applyFont="1"/>
    <xf numFmtId="44" fontId="8" fillId="0" borderId="4" xfId="0" applyNumberFormat="1" applyFont="1" applyFill="1" applyBorder="1" applyAlignment="1">
      <alignment horizontal="center"/>
    </xf>
    <xf numFmtId="44" fontId="9" fillId="0" borderId="4" xfId="0" applyNumberFormat="1" applyFont="1" applyFill="1" applyBorder="1" applyAlignment="1">
      <alignment horizontal="center"/>
    </xf>
    <xf numFmtId="44" fontId="9" fillId="0" borderId="4" xfId="0" applyNumberFormat="1" applyFont="1" applyBorder="1" applyAlignment="1">
      <alignment horizontal="center"/>
    </xf>
    <xf numFmtId="44" fontId="13" fillId="0" borderId="4" xfId="0" applyNumberFormat="1" applyFont="1" applyFill="1" applyBorder="1" applyAlignment="1">
      <alignment horizontal="center"/>
    </xf>
    <xf numFmtId="44" fontId="13" fillId="0" borderId="9" xfId="0" applyNumberFormat="1" applyFont="1" applyBorder="1" applyAlignment="1">
      <alignment horizontal="center"/>
    </xf>
    <xf numFmtId="44" fontId="13" fillId="0" borderId="3" xfId="0" applyNumberFormat="1" applyFont="1" applyBorder="1" applyAlignment="1">
      <alignment horizontal="center"/>
    </xf>
    <xf numFmtId="44" fontId="13" fillId="0" borderId="4" xfId="0" applyNumberFormat="1" applyFont="1" applyBorder="1" applyAlignment="1">
      <alignment horizontal="center"/>
    </xf>
    <xf numFmtId="44" fontId="25" fillId="0" borderId="4" xfId="0" applyNumberFormat="1" applyFont="1" applyBorder="1" applyAlignment="1">
      <alignment horizontal="center"/>
    </xf>
    <xf numFmtId="44" fontId="9" fillId="0" borderId="1" xfId="0" applyNumberFormat="1" applyFont="1" applyBorder="1" applyAlignment="1">
      <alignment horizontal="center"/>
    </xf>
    <xf numFmtId="0" fontId="12" fillId="0" borderId="1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0" fontId="9" fillId="3" borderId="9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2" fontId="17" fillId="0" borderId="6" xfId="0" applyNumberFormat="1" applyFont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 vertical="center"/>
    </xf>
    <xf numFmtId="2" fontId="17" fillId="0" borderId="8" xfId="0" applyNumberFormat="1" applyFont="1" applyBorder="1" applyAlignment="1">
      <alignment horizontal="center" vertical="center"/>
    </xf>
    <xf numFmtId="2" fontId="17" fillId="0" borderId="9" xfId="0" applyNumberFormat="1" applyFont="1" applyBorder="1" applyAlignment="1">
      <alignment horizontal="center" vertical="center"/>
    </xf>
    <xf numFmtId="2" fontId="17" fillId="0" borderId="10" xfId="0" applyNumberFormat="1" applyFont="1" applyBorder="1" applyAlignment="1">
      <alignment horizontal="center" vertical="center"/>
    </xf>
    <xf numFmtId="2" fontId="17" fillId="0" borderId="1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left"/>
    </xf>
    <xf numFmtId="0" fontId="12" fillId="0" borderId="4" xfId="0" applyFont="1" applyBorder="1" applyAlignment="1">
      <alignment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5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6" fillId="3" borderId="4" xfId="0" applyFont="1" applyFill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0" fontId="6" fillId="3" borderId="12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/>
    </xf>
    <xf numFmtId="0" fontId="12" fillId="0" borderId="12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/>
    </xf>
    <xf numFmtId="0" fontId="12" fillId="0" borderId="1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23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5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2"/>
  <sheetViews>
    <sheetView tabSelected="1" topLeftCell="A46" zoomScaleNormal="100" workbookViewId="0">
      <selection activeCell="M14" sqref="M14"/>
    </sheetView>
  </sheetViews>
  <sheetFormatPr defaultRowHeight="15" x14ac:dyDescent="0.25"/>
  <cols>
    <col min="2" max="2" width="9.7109375" bestFit="1" customWidth="1"/>
    <col min="10" max="10" width="10.85546875" bestFit="1" customWidth="1"/>
    <col min="11" max="11" width="10.5703125" bestFit="1" customWidth="1"/>
    <col min="12" max="14" width="7.7109375" bestFit="1" customWidth="1"/>
  </cols>
  <sheetData>
    <row r="1" spans="1:21" ht="19.5" x14ac:dyDescent="0.25">
      <c r="A1" s="144" t="s">
        <v>137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21" x14ac:dyDescent="0.25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21" ht="18" x14ac:dyDescent="0.25">
      <c r="A3" s="145" t="s">
        <v>96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21" ht="15.75" x14ac:dyDescent="0.25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151"/>
    </row>
    <row r="5" spans="1:21" x14ac:dyDescent="0.25">
      <c r="A5" s="62" t="s">
        <v>0</v>
      </c>
      <c r="B5" s="149" t="s">
        <v>103</v>
      </c>
      <c r="C5" s="147" t="s">
        <v>1</v>
      </c>
      <c r="D5" s="147"/>
      <c r="E5" s="147"/>
      <c r="F5" s="147"/>
      <c r="G5" s="147"/>
      <c r="H5" s="4" t="s">
        <v>2</v>
      </c>
      <c r="I5" s="62" t="s">
        <v>3</v>
      </c>
      <c r="J5" s="5" t="s">
        <v>4</v>
      </c>
      <c r="K5" s="5" t="s">
        <v>5</v>
      </c>
    </row>
    <row r="6" spans="1:21" x14ac:dyDescent="0.25">
      <c r="A6" s="6"/>
      <c r="B6" s="150"/>
      <c r="C6" s="148" t="s">
        <v>6</v>
      </c>
      <c r="D6" s="148"/>
      <c r="E6" s="148"/>
      <c r="F6" s="148"/>
      <c r="G6" s="148"/>
      <c r="H6" s="7"/>
      <c r="I6" s="6"/>
      <c r="J6" s="8" t="s">
        <v>7</v>
      </c>
      <c r="K6" s="8" t="s">
        <v>8</v>
      </c>
    </row>
    <row r="7" spans="1:21" x14ac:dyDescent="0.25">
      <c r="A7" s="9"/>
      <c r="B7" s="9"/>
      <c r="C7" s="102"/>
      <c r="D7" s="103"/>
      <c r="E7" s="103"/>
      <c r="F7" s="103"/>
      <c r="G7" s="104"/>
      <c r="H7" s="10"/>
      <c r="I7" s="9"/>
      <c r="J7" s="11" t="s">
        <v>8</v>
      </c>
      <c r="K7" s="12"/>
    </row>
    <row r="8" spans="1:21" x14ac:dyDescent="0.25">
      <c r="A8" s="61">
        <v>1</v>
      </c>
      <c r="B8" s="61">
        <v>2</v>
      </c>
      <c r="C8" s="134">
        <v>4</v>
      </c>
      <c r="D8" s="134"/>
      <c r="E8" s="134"/>
      <c r="F8" s="134"/>
      <c r="G8" s="134"/>
      <c r="H8" s="61">
        <v>5</v>
      </c>
      <c r="I8" s="61">
        <v>6</v>
      </c>
      <c r="J8" s="13">
        <v>7</v>
      </c>
      <c r="K8" s="13">
        <v>8</v>
      </c>
    </row>
    <row r="9" spans="1:21" x14ac:dyDescent="0.25">
      <c r="A9" s="136" t="s">
        <v>22</v>
      </c>
      <c r="B9" s="137"/>
      <c r="C9" s="137"/>
      <c r="D9" s="137"/>
      <c r="E9" s="137"/>
      <c r="F9" s="137"/>
      <c r="G9" s="137"/>
      <c r="H9" s="137"/>
      <c r="I9" s="137"/>
      <c r="J9" s="137"/>
      <c r="K9" s="138"/>
    </row>
    <row r="10" spans="1:21" x14ac:dyDescent="0.25">
      <c r="A10" s="47" t="s">
        <v>9</v>
      </c>
      <c r="B10" s="48"/>
      <c r="C10" s="142" t="s">
        <v>49</v>
      </c>
      <c r="D10" s="142"/>
      <c r="E10" s="142"/>
      <c r="F10" s="142"/>
      <c r="G10" s="142"/>
      <c r="H10" s="48"/>
      <c r="I10" s="48"/>
      <c r="J10" s="48"/>
      <c r="K10" s="48"/>
    </row>
    <row r="11" spans="1:21" x14ac:dyDescent="0.25">
      <c r="A11" s="64">
        <v>1</v>
      </c>
      <c r="B11" s="65" t="s">
        <v>102</v>
      </c>
      <c r="C11" s="143" t="s">
        <v>51</v>
      </c>
      <c r="D11" s="143"/>
      <c r="E11" s="143"/>
      <c r="F11" s="143"/>
      <c r="G11" s="143"/>
      <c r="H11" s="66" t="s">
        <v>52</v>
      </c>
      <c r="I11" s="66">
        <v>8.2000000000000003E-2</v>
      </c>
      <c r="J11" s="82">
        <v>0</v>
      </c>
      <c r="K11" s="82">
        <f>I11*J11</f>
        <v>0</v>
      </c>
    </row>
    <row r="12" spans="1:21" x14ac:dyDescent="0.25">
      <c r="A12" s="16" t="s">
        <v>10</v>
      </c>
      <c r="B12" s="18"/>
      <c r="C12" s="99" t="s">
        <v>13</v>
      </c>
      <c r="D12" s="99"/>
      <c r="E12" s="99"/>
      <c r="F12" s="99"/>
      <c r="G12" s="99"/>
      <c r="H12" s="14"/>
      <c r="I12" s="67"/>
      <c r="J12" s="3"/>
      <c r="K12" s="3"/>
    </row>
    <row r="13" spans="1:21" ht="45" customHeight="1" x14ac:dyDescent="0.25">
      <c r="A13" s="49">
        <v>1</v>
      </c>
      <c r="B13" s="50" t="s">
        <v>106</v>
      </c>
      <c r="C13" s="139" t="s">
        <v>23</v>
      </c>
      <c r="D13" s="140"/>
      <c r="E13" s="140"/>
      <c r="F13" s="140"/>
      <c r="G13" s="141"/>
      <c r="H13" s="46" t="s">
        <v>24</v>
      </c>
      <c r="I13" s="58">
        <v>40.19</v>
      </c>
      <c r="J13" s="83">
        <v>0</v>
      </c>
      <c r="K13" s="83">
        <f>I13*J13</f>
        <v>0</v>
      </c>
      <c r="T13" s="81"/>
      <c r="U13" s="81"/>
    </row>
    <row r="14" spans="1:21" ht="45" customHeight="1" x14ac:dyDescent="0.25">
      <c r="A14" s="49">
        <v>2</v>
      </c>
      <c r="B14" s="50" t="s">
        <v>106</v>
      </c>
      <c r="C14" s="139" t="s">
        <v>25</v>
      </c>
      <c r="D14" s="140"/>
      <c r="E14" s="140"/>
      <c r="F14" s="140"/>
      <c r="G14" s="141"/>
      <c r="H14" s="46" t="s">
        <v>24</v>
      </c>
      <c r="I14" s="58">
        <v>40.19</v>
      </c>
      <c r="J14" s="83">
        <v>0</v>
      </c>
      <c r="K14" s="83">
        <f t="shared" ref="K14:K17" si="0">I14*J14</f>
        <v>0</v>
      </c>
      <c r="O14" s="80"/>
    </row>
    <row r="15" spans="1:21" ht="45" customHeight="1" x14ac:dyDescent="0.25">
      <c r="A15" s="49">
        <v>3</v>
      </c>
      <c r="B15" s="50" t="s">
        <v>104</v>
      </c>
      <c r="C15" s="139" t="s">
        <v>26</v>
      </c>
      <c r="D15" s="140"/>
      <c r="E15" s="140"/>
      <c r="F15" s="140"/>
      <c r="G15" s="141"/>
      <c r="H15" s="46" t="s">
        <v>24</v>
      </c>
      <c r="I15" s="58">
        <v>107.53</v>
      </c>
      <c r="J15" s="83">
        <v>0</v>
      </c>
      <c r="K15" s="83">
        <f t="shared" si="0"/>
        <v>0</v>
      </c>
      <c r="M15" s="80"/>
    </row>
    <row r="16" spans="1:21" ht="45" customHeight="1" x14ac:dyDescent="0.25">
      <c r="A16" s="17">
        <v>4</v>
      </c>
      <c r="B16" s="50" t="s">
        <v>106</v>
      </c>
      <c r="C16" s="98" t="s">
        <v>27</v>
      </c>
      <c r="D16" s="135"/>
      <c r="E16" s="135"/>
      <c r="F16" s="135"/>
      <c r="G16" s="135"/>
      <c r="H16" s="46" t="s">
        <v>24</v>
      </c>
      <c r="I16" s="55">
        <v>26.06</v>
      </c>
      <c r="J16" s="84">
        <v>0</v>
      </c>
      <c r="K16" s="83">
        <f t="shared" si="0"/>
        <v>0</v>
      </c>
      <c r="O16" s="80"/>
    </row>
    <row r="17" spans="1:14" ht="45" customHeight="1" x14ac:dyDescent="0.25">
      <c r="A17" s="15">
        <v>5</v>
      </c>
      <c r="B17" s="50" t="s">
        <v>104</v>
      </c>
      <c r="C17" s="139" t="s">
        <v>107</v>
      </c>
      <c r="D17" s="140"/>
      <c r="E17" s="140"/>
      <c r="F17" s="140"/>
      <c r="G17" s="141"/>
      <c r="H17" s="46" t="s">
        <v>24</v>
      </c>
      <c r="I17" s="59">
        <v>107.53</v>
      </c>
      <c r="J17" s="90">
        <v>0</v>
      </c>
      <c r="K17" s="83">
        <f t="shared" si="0"/>
        <v>0</v>
      </c>
      <c r="M17" s="45"/>
    </row>
    <row r="18" spans="1:14" x14ac:dyDescent="0.25">
      <c r="A18" s="32" t="s">
        <v>12</v>
      </c>
      <c r="B18" s="43"/>
      <c r="C18" s="99" t="s">
        <v>28</v>
      </c>
      <c r="D18" s="99"/>
      <c r="E18" s="99"/>
      <c r="F18" s="99"/>
      <c r="G18" s="99"/>
      <c r="H18" s="44"/>
      <c r="I18" s="67"/>
      <c r="J18" s="31"/>
      <c r="K18" s="31"/>
    </row>
    <row r="19" spans="1:14" ht="30" customHeight="1" x14ac:dyDescent="0.25">
      <c r="A19" s="49">
        <v>1</v>
      </c>
      <c r="B19" s="50" t="s">
        <v>104</v>
      </c>
      <c r="C19" s="139" t="s">
        <v>53</v>
      </c>
      <c r="D19" s="153"/>
      <c r="E19" s="153"/>
      <c r="F19" s="153"/>
      <c r="G19" s="154"/>
      <c r="H19" s="46" t="s">
        <v>24</v>
      </c>
      <c r="I19" s="58">
        <v>147.72</v>
      </c>
      <c r="J19" s="85">
        <v>0</v>
      </c>
      <c r="K19" s="85">
        <f>I19*J19</f>
        <v>0</v>
      </c>
    </row>
    <row r="20" spans="1:14" ht="30" customHeight="1" x14ac:dyDescent="0.25">
      <c r="A20" s="51">
        <v>2</v>
      </c>
      <c r="B20" s="50" t="s">
        <v>104</v>
      </c>
      <c r="C20" s="155" t="s">
        <v>30</v>
      </c>
      <c r="D20" s="155"/>
      <c r="E20" s="155"/>
      <c r="F20" s="155"/>
      <c r="G20" s="155"/>
      <c r="H20" s="1" t="s">
        <v>29</v>
      </c>
      <c r="I20" s="54">
        <v>31</v>
      </c>
      <c r="J20" s="86">
        <v>0</v>
      </c>
      <c r="K20" s="87">
        <f t="shared" ref="K20:K21" si="1">I20*J20</f>
        <v>0</v>
      </c>
    </row>
    <row r="21" spans="1:14" ht="30" customHeight="1" x14ac:dyDescent="0.25">
      <c r="A21" s="17">
        <v>3</v>
      </c>
      <c r="B21" s="50" t="s">
        <v>104</v>
      </c>
      <c r="C21" s="98" t="s">
        <v>31</v>
      </c>
      <c r="D21" s="135"/>
      <c r="E21" s="135"/>
      <c r="F21" s="135"/>
      <c r="G21" s="135"/>
      <c r="H21" s="42" t="s">
        <v>29</v>
      </c>
      <c r="I21" s="55">
        <v>31</v>
      </c>
      <c r="J21" s="88">
        <v>0</v>
      </c>
      <c r="K21" s="88">
        <f t="shared" si="1"/>
        <v>0</v>
      </c>
      <c r="N21" s="45"/>
    </row>
    <row r="22" spans="1:14" x14ac:dyDescent="0.25">
      <c r="A22" s="16" t="s">
        <v>14</v>
      </c>
      <c r="B22" s="41"/>
      <c r="C22" s="99" t="s">
        <v>33</v>
      </c>
      <c r="D22" s="99"/>
      <c r="E22" s="99"/>
      <c r="F22" s="99"/>
      <c r="G22" s="99"/>
      <c r="H22" s="30"/>
      <c r="I22" s="67"/>
      <c r="J22" s="39"/>
      <c r="K22" s="31"/>
    </row>
    <row r="23" spans="1:14" ht="30" customHeight="1" x14ac:dyDescent="0.25">
      <c r="A23" s="17">
        <v>1</v>
      </c>
      <c r="B23" s="60" t="s">
        <v>105</v>
      </c>
      <c r="C23" s="125" t="s">
        <v>34</v>
      </c>
      <c r="D23" s="125"/>
      <c r="E23" s="125"/>
      <c r="F23" s="125"/>
      <c r="G23" s="125"/>
      <c r="H23" s="42" t="s">
        <v>24</v>
      </c>
      <c r="I23" s="2">
        <v>7.47</v>
      </c>
      <c r="J23" s="86">
        <v>0</v>
      </c>
      <c r="K23" s="87">
        <f>I23*J23</f>
        <v>0</v>
      </c>
    </row>
    <row r="24" spans="1:14" ht="30" customHeight="1" x14ac:dyDescent="0.25">
      <c r="A24" s="17">
        <v>2</v>
      </c>
      <c r="B24" s="60" t="s">
        <v>105</v>
      </c>
      <c r="C24" s="129" t="s">
        <v>35</v>
      </c>
      <c r="D24" s="130"/>
      <c r="E24" s="130"/>
      <c r="F24" s="130"/>
      <c r="G24" s="131"/>
      <c r="H24" s="1" t="s">
        <v>11</v>
      </c>
      <c r="I24" s="2">
        <v>81.7</v>
      </c>
      <c r="J24" s="86">
        <v>0</v>
      </c>
      <c r="K24" s="87">
        <f t="shared" ref="K24:K27" si="2">I24*J24</f>
        <v>0</v>
      </c>
    </row>
    <row r="25" spans="1:14" ht="49.5" customHeight="1" x14ac:dyDescent="0.25">
      <c r="A25" s="17">
        <v>3</v>
      </c>
      <c r="B25" s="60" t="s">
        <v>105</v>
      </c>
      <c r="C25" s="91" t="s">
        <v>56</v>
      </c>
      <c r="D25" s="92"/>
      <c r="E25" s="92"/>
      <c r="F25" s="92"/>
      <c r="G25" s="93"/>
      <c r="H25" s="1" t="s">
        <v>32</v>
      </c>
      <c r="I25" s="40">
        <v>4</v>
      </c>
      <c r="J25" s="86">
        <v>0</v>
      </c>
      <c r="K25" s="87">
        <f t="shared" si="2"/>
        <v>0</v>
      </c>
    </row>
    <row r="26" spans="1:14" ht="49.5" customHeight="1" x14ac:dyDescent="0.25">
      <c r="A26" s="17">
        <v>4</v>
      </c>
      <c r="B26" s="60" t="s">
        <v>105</v>
      </c>
      <c r="C26" s="91" t="s">
        <v>55</v>
      </c>
      <c r="D26" s="92"/>
      <c r="E26" s="92"/>
      <c r="F26" s="92"/>
      <c r="G26" s="93"/>
      <c r="H26" s="1" t="s">
        <v>11</v>
      </c>
      <c r="I26" s="40">
        <v>81.7</v>
      </c>
      <c r="J26" s="86">
        <v>0</v>
      </c>
      <c r="K26" s="87">
        <f t="shared" si="2"/>
        <v>0</v>
      </c>
    </row>
    <row r="27" spans="1:14" ht="25.5" customHeight="1" x14ac:dyDescent="0.25">
      <c r="A27" s="17">
        <v>5</v>
      </c>
      <c r="B27" s="60" t="s">
        <v>105</v>
      </c>
      <c r="C27" s="91" t="s">
        <v>54</v>
      </c>
      <c r="D27" s="92"/>
      <c r="E27" s="92"/>
      <c r="F27" s="92"/>
      <c r="G27" s="93"/>
      <c r="H27" s="1" t="s">
        <v>11</v>
      </c>
      <c r="I27" s="40">
        <v>81.7</v>
      </c>
      <c r="J27" s="86">
        <v>0</v>
      </c>
      <c r="K27" s="87">
        <f t="shared" si="2"/>
        <v>0</v>
      </c>
    </row>
    <row r="28" spans="1:14" ht="30" customHeight="1" x14ac:dyDescent="0.25">
      <c r="A28" s="16" t="s">
        <v>15</v>
      </c>
      <c r="B28" s="18"/>
      <c r="C28" s="126" t="s">
        <v>38</v>
      </c>
      <c r="D28" s="127"/>
      <c r="E28" s="127"/>
      <c r="F28" s="127"/>
      <c r="G28" s="128"/>
      <c r="H28" s="30"/>
      <c r="I28" s="67"/>
      <c r="J28" s="39"/>
      <c r="K28" s="31"/>
    </row>
    <row r="29" spans="1:14" ht="30" customHeight="1" x14ac:dyDescent="0.25">
      <c r="A29" s="15">
        <v>1</v>
      </c>
      <c r="B29" s="60" t="s">
        <v>105</v>
      </c>
      <c r="C29" s="156" t="s">
        <v>34</v>
      </c>
      <c r="D29" s="157"/>
      <c r="E29" s="157"/>
      <c r="F29" s="157"/>
      <c r="G29" s="157"/>
      <c r="H29" s="42" t="s">
        <v>24</v>
      </c>
      <c r="I29" s="2">
        <v>0.23</v>
      </c>
      <c r="J29" s="86">
        <v>0</v>
      </c>
      <c r="K29" s="87">
        <f>I29*J29</f>
        <v>0</v>
      </c>
    </row>
    <row r="30" spans="1:14" ht="105" customHeight="1" x14ac:dyDescent="0.25">
      <c r="A30" s="15">
        <v>2</v>
      </c>
      <c r="B30" s="60" t="s">
        <v>105</v>
      </c>
      <c r="C30" s="129" t="s">
        <v>48</v>
      </c>
      <c r="D30" s="132"/>
      <c r="E30" s="132"/>
      <c r="F30" s="132"/>
      <c r="G30" s="133"/>
      <c r="H30" s="1" t="s">
        <v>37</v>
      </c>
      <c r="I30" s="2">
        <v>2</v>
      </c>
      <c r="J30" s="86">
        <v>0</v>
      </c>
      <c r="K30" s="87">
        <f t="shared" ref="K30:K35" si="3">I30*J30</f>
        <v>0</v>
      </c>
    </row>
    <row r="31" spans="1:14" ht="30" customHeight="1" x14ac:dyDescent="0.25">
      <c r="A31" s="15">
        <v>3</v>
      </c>
      <c r="B31" s="60" t="s">
        <v>105</v>
      </c>
      <c r="C31" s="129" t="s">
        <v>36</v>
      </c>
      <c r="D31" s="132"/>
      <c r="E31" s="132"/>
      <c r="F31" s="132"/>
      <c r="G31" s="133"/>
      <c r="H31" s="1" t="s">
        <v>11</v>
      </c>
      <c r="I31" s="2">
        <v>3</v>
      </c>
      <c r="J31" s="86">
        <v>0</v>
      </c>
      <c r="K31" s="87">
        <f t="shared" si="3"/>
        <v>0</v>
      </c>
    </row>
    <row r="32" spans="1:14" ht="30" customHeight="1" x14ac:dyDescent="0.25">
      <c r="A32" s="15">
        <v>4</v>
      </c>
      <c r="B32" s="60" t="s">
        <v>105</v>
      </c>
      <c r="C32" s="91" t="s">
        <v>111</v>
      </c>
      <c r="D32" s="92"/>
      <c r="E32" s="92"/>
      <c r="F32" s="92"/>
      <c r="G32" s="93"/>
      <c r="H32" s="1" t="s">
        <v>32</v>
      </c>
      <c r="I32" s="2">
        <v>4</v>
      </c>
      <c r="J32" s="86">
        <v>0</v>
      </c>
      <c r="K32" s="87">
        <f t="shared" si="3"/>
        <v>0</v>
      </c>
    </row>
    <row r="33" spans="1:11" ht="30" customHeight="1" x14ac:dyDescent="0.25">
      <c r="A33" s="15">
        <v>5</v>
      </c>
      <c r="B33" s="60" t="s">
        <v>105</v>
      </c>
      <c r="C33" s="91" t="s">
        <v>112</v>
      </c>
      <c r="D33" s="92"/>
      <c r="E33" s="92"/>
      <c r="F33" s="92"/>
      <c r="G33" s="93"/>
      <c r="H33" s="1" t="s">
        <v>32</v>
      </c>
      <c r="I33" s="2">
        <v>2</v>
      </c>
      <c r="J33" s="86">
        <v>0</v>
      </c>
      <c r="K33" s="87">
        <f t="shared" si="3"/>
        <v>0</v>
      </c>
    </row>
    <row r="34" spans="1:11" ht="30" customHeight="1" x14ac:dyDescent="0.25">
      <c r="A34" s="15">
        <v>6</v>
      </c>
      <c r="B34" s="60" t="s">
        <v>105</v>
      </c>
      <c r="C34" s="95" t="s">
        <v>113</v>
      </c>
      <c r="D34" s="96"/>
      <c r="E34" s="96"/>
      <c r="F34" s="96"/>
      <c r="G34" s="97"/>
      <c r="H34" s="1" t="s">
        <v>32</v>
      </c>
      <c r="I34" s="2">
        <v>2</v>
      </c>
      <c r="J34" s="86">
        <v>0</v>
      </c>
      <c r="K34" s="87">
        <f t="shared" si="3"/>
        <v>0</v>
      </c>
    </row>
    <row r="35" spans="1:11" ht="32.25" customHeight="1" x14ac:dyDescent="0.25">
      <c r="A35" s="15">
        <v>7</v>
      </c>
      <c r="B35" s="60" t="s">
        <v>108</v>
      </c>
      <c r="C35" s="91" t="s">
        <v>93</v>
      </c>
      <c r="D35" s="92"/>
      <c r="E35" s="92"/>
      <c r="F35" s="92"/>
      <c r="G35" s="93"/>
      <c r="H35" s="1" t="s">
        <v>32</v>
      </c>
      <c r="I35" s="2">
        <v>2</v>
      </c>
      <c r="J35" s="86">
        <v>0</v>
      </c>
      <c r="K35" s="87">
        <f t="shared" si="3"/>
        <v>0</v>
      </c>
    </row>
    <row r="36" spans="1:11" x14ac:dyDescent="0.25">
      <c r="A36" s="16" t="s">
        <v>16</v>
      </c>
      <c r="B36" s="18"/>
      <c r="C36" s="99" t="s">
        <v>97</v>
      </c>
      <c r="D36" s="99"/>
      <c r="E36" s="99"/>
      <c r="F36" s="99"/>
      <c r="G36" s="99"/>
      <c r="H36" s="30"/>
      <c r="I36" s="70"/>
      <c r="J36" s="38"/>
      <c r="K36" s="31"/>
    </row>
    <row r="37" spans="1:11" ht="75" customHeight="1" x14ac:dyDescent="0.25">
      <c r="A37" s="15">
        <v>1</v>
      </c>
      <c r="B37" s="60" t="s">
        <v>105</v>
      </c>
      <c r="C37" s="98" t="s">
        <v>115</v>
      </c>
      <c r="D37" s="98"/>
      <c r="E37" s="98"/>
      <c r="F37" s="98"/>
      <c r="G37" s="98"/>
      <c r="H37" s="1" t="s">
        <v>37</v>
      </c>
      <c r="I37" s="2">
        <v>1</v>
      </c>
      <c r="J37" s="86">
        <v>0</v>
      </c>
      <c r="K37" s="87">
        <f>I37*J37</f>
        <v>0</v>
      </c>
    </row>
    <row r="38" spans="1:11" x14ac:dyDescent="0.25">
      <c r="A38" s="15">
        <v>2</v>
      </c>
      <c r="B38" s="60" t="s">
        <v>105</v>
      </c>
      <c r="C38" s="91" t="s">
        <v>101</v>
      </c>
      <c r="D38" s="92"/>
      <c r="E38" s="92"/>
      <c r="F38" s="92"/>
      <c r="G38" s="93"/>
      <c r="H38" s="71" t="s">
        <v>32</v>
      </c>
      <c r="I38" s="72">
        <v>1</v>
      </c>
      <c r="J38" s="86">
        <v>0</v>
      </c>
      <c r="K38" s="87">
        <f>I38*J38</f>
        <v>0</v>
      </c>
    </row>
    <row r="39" spans="1:11" ht="15" customHeight="1" x14ac:dyDescent="0.25">
      <c r="A39" s="32" t="s">
        <v>17</v>
      </c>
      <c r="B39" s="33"/>
      <c r="C39" s="99" t="s">
        <v>40</v>
      </c>
      <c r="D39" s="99"/>
      <c r="E39" s="99"/>
      <c r="F39" s="99"/>
      <c r="G39" s="99"/>
      <c r="H39" s="34"/>
      <c r="I39" s="35"/>
      <c r="J39" s="36"/>
      <c r="K39" s="37"/>
    </row>
    <row r="40" spans="1:11" ht="110.25" customHeight="1" x14ac:dyDescent="0.25">
      <c r="A40" s="17">
        <v>1</v>
      </c>
      <c r="B40" s="60" t="s">
        <v>105</v>
      </c>
      <c r="C40" s="98" t="s">
        <v>99</v>
      </c>
      <c r="D40" s="98"/>
      <c r="E40" s="98"/>
      <c r="F40" s="98"/>
      <c r="G40" s="98"/>
      <c r="H40" s="1" t="s">
        <v>37</v>
      </c>
      <c r="I40" s="2">
        <v>1</v>
      </c>
      <c r="J40" s="86">
        <v>0</v>
      </c>
      <c r="K40" s="87">
        <f>I40*J40</f>
        <v>0</v>
      </c>
    </row>
    <row r="41" spans="1:11" ht="15" customHeight="1" x14ac:dyDescent="0.25">
      <c r="A41" s="32" t="s">
        <v>50</v>
      </c>
      <c r="B41" s="33"/>
      <c r="C41" s="99" t="s">
        <v>39</v>
      </c>
      <c r="D41" s="99"/>
      <c r="E41" s="99"/>
      <c r="F41" s="99"/>
      <c r="G41" s="99"/>
      <c r="H41" s="34"/>
      <c r="I41" s="35"/>
      <c r="J41" s="36"/>
      <c r="K41" s="37"/>
    </row>
    <row r="42" spans="1:11" ht="120" customHeight="1" x14ac:dyDescent="0.25">
      <c r="A42" s="17">
        <v>1</v>
      </c>
      <c r="B42" s="60" t="s">
        <v>105</v>
      </c>
      <c r="C42" s="98" t="s">
        <v>116</v>
      </c>
      <c r="D42" s="98"/>
      <c r="E42" s="98"/>
      <c r="F42" s="98"/>
      <c r="G42" s="98"/>
      <c r="H42" s="1" t="s">
        <v>37</v>
      </c>
      <c r="I42" s="2">
        <v>1</v>
      </c>
      <c r="J42" s="86">
        <v>0</v>
      </c>
      <c r="K42" s="87">
        <f>I42*J42</f>
        <v>0</v>
      </c>
    </row>
    <row r="43" spans="1:11" x14ac:dyDescent="0.25">
      <c r="A43" s="17">
        <v>2</v>
      </c>
      <c r="B43" s="50" t="s">
        <v>106</v>
      </c>
      <c r="C43" s="98" t="s">
        <v>114</v>
      </c>
      <c r="D43" s="98"/>
      <c r="E43" s="98"/>
      <c r="F43" s="98"/>
      <c r="G43" s="98"/>
      <c r="H43" s="42" t="s">
        <v>24</v>
      </c>
      <c r="I43" s="73">
        <v>1.57</v>
      </c>
      <c r="J43" s="88">
        <v>0</v>
      </c>
      <c r="K43" s="87">
        <f>I43*J43</f>
        <v>0</v>
      </c>
    </row>
    <row r="44" spans="1:11" ht="15" customHeight="1" x14ac:dyDescent="0.25">
      <c r="A44" s="32" t="s">
        <v>94</v>
      </c>
      <c r="B44" s="33"/>
      <c r="C44" s="100" t="s">
        <v>98</v>
      </c>
      <c r="D44" s="100"/>
      <c r="E44" s="100"/>
      <c r="F44" s="100"/>
      <c r="G44" s="100"/>
      <c r="H44" s="74"/>
      <c r="I44" s="75"/>
      <c r="J44" s="76"/>
      <c r="K44" s="31"/>
    </row>
    <row r="45" spans="1:11" ht="30" customHeight="1" x14ac:dyDescent="0.25">
      <c r="A45" s="77">
        <v>1</v>
      </c>
      <c r="B45" s="60" t="s">
        <v>105</v>
      </c>
      <c r="C45" s="94" t="s">
        <v>136</v>
      </c>
      <c r="D45" s="94"/>
      <c r="E45" s="94"/>
      <c r="F45" s="94"/>
      <c r="G45" s="94"/>
      <c r="H45" s="77" t="s">
        <v>29</v>
      </c>
      <c r="I45" s="78">
        <v>1</v>
      </c>
      <c r="J45" s="89">
        <v>0</v>
      </c>
      <c r="K45" s="87">
        <f>I45*J45</f>
        <v>0</v>
      </c>
    </row>
    <row r="46" spans="1:11" ht="110.25" customHeight="1" x14ac:dyDescent="0.25">
      <c r="A46" s="71">
        <v>2</v>
      </c>
      <c r="B46" s="60" t="s">
        <v>105</v>
      </c>
      <c r="C46" s="101" t="s">
        <v>100</v>
      </c>
      <c r="D46" s="101"/>
      <c r="E46" s="101"/>
      <c r="F46" s="101"/>
      <c r="G46" s="101"/>
      <c r="H46" s="1" t="s">
        <v>37</v>
      </c>
      <c r="I46" s="2">
        <v>1</v>
      </c>
      <c r="J46" s="86">
        <v>0</v>
      </c>
      <c r="K46" s="87">
        <f>I46*J46</f>
        <v>0</v>
      </c>
    </row>
    <row r="47" spans="1:11" x14ac:dyDescent="0.25">
      <c r="A47" s="17">
        <v>3</v>
      </c>
      <c r="B47" s="60" t="s">
        <v>105</v>
      </c>
      <c r="C47" s="91" t="s">
        <v>109</v>
      </c>
      <c r="D47" s="92"/>
      <c r="E47" s="92"/>
      <c r="F47" s="92"/>
      <c r="G47" s="93"/>
      <c r="H47" s="42" t="s">
        <v>32</v>
      </c>
      <c r="I47" s="73">
        <v>2</v>
      </c>
      <c r="J47" s="88">
        <v>0</v>
      </c>
      <c r="K47" s="87">
        <f t="shared" ref="K47:K48" si="4">I47*J47</f>
        <v>0</v>
      </c>
    </row>
    <row r="48" spans="1:11" ht="15" customHeight="1" x14ac:dyDescent="0.25">
      <c r="A48" s="17">
        <v>4</v>
      </c>
      <c r="B48" s="60" t="s">
        <v>105</v>
      </c>
      <c r="C48" s="91" t="s">
        <v>110</v>
      </c>
      <c r="D48" s="92"/>
      <c r="E48" s="92"/>
      <c r="F48" s="92"/>
      <c r="G48" s="93"/>
      <c r="H48" s="42" t="s">
        <v>32</v>
      </c>
      <c r="I48" s="73">
        <v>2</v>
      </c>
      <c r="J48" s="88">
        <v>0</v>
      </c>
      <c r="K48" s="87">
        <f t="shared" si="4"/>
        <v>0</v>
      </c>
    </row>
    <row r="49" spans="1:11" x14ac:dyDescent="0.25">
      <c r="A49" s="20"/>
      <c r="B49" s="20"/>
      <c r="C49" s="124"/>
      <c r="D49" s="124"/>
      <c r="E49" s="124"/>
      <c r="F49" s="124"/>
      <c r="G49" s="124"/>
      <c r="H49" s="21"/>
      <c r="I49" s="22"/>
      <c r="J49" s="23"/>
      <c r="K49" s="24" t="str">
        <f>IF(J49&gt;0,I49*J49,"")</f>
        <v/>
      </c>
    </row>
    <row r="50" spans="1:11" x14ac:dyDescent="0.25">
      <c r="A50" s="117" t="s">
        <v>18</v>
      </c>
      <c r="B50" s="118"/>
      <c r="C50" s="118"/>
      <c r="D50" s="118"/>
      <c r="E50" s="119"/>
      <c r="F50" s="117" t="s">
        <v>19</v>
      </c>
      <c r="G50" s="118"/>
      <c r="H50" s="119"/>
      <c r="I50" s="123" t="str">
        <f>IF(SUM(K11:K48)&gt;0,SUM(K11:K48),"")</f>
        <v/>
      </c>
      <c r="J50" s="118"/>
      <c r="K50" s="119"/>
    </row>
    <row r="51" spans="1:11" x14ac:dyDescent="0.25">
      <c r="A51" s="120"/>
      <c r="B51" s="121"/>
      <c r="C51" s="121"/>
      <c r="D51" s="121"/>
      <c r="E51" s="122"/>
      <c r="F51" s="120"/>
      <c r="G51" s="121"/>
      <c r="H51" s="122"/>
      <c r="I51" s="120"/>
      <c r="J51" s="121"/>
      <c r="K51" s="122"/>
    </row>
    <row r="52" spans="1:11" x14ac:dyDescent="0.25">
      <c r="A52" s="105" t="s">
        <v>20</v>
      </c>
      <c r="B52" s="106"/>
      <c r="C52" s="106"/>
      <c r="D52" s="106"/>
      <c r="E52" s="107"/>
      <c r="F52" s="105" t="s">
        <v>19</v>
      </c>
      <c r="G52" s="106"/>
      <c r="H52" s="107"/>
      <c r="I52" s="111" t="str">
        <f>IF(I50="","",I50*0.23)</f>
        <v/>
      </c>
      <c r="J52" s="112"/>
      <c r="K52" s="113"/>
    </row>
    <row r="53" spans="1:11" x14ac:dyDescent="0.25">
      <c r="A53" s="108"/>
      <c r="B53" s="109"/>
      <c r="C53" s="109"/>
      <c r="D53" s="109"/>
      <c r="E53" s="110"/>
      <c r="F53" s="108"/>
      <c r="G53" s="109"/>
      <c r="H53" s="110"/>
      <c r="I53" s="114"/>
      <c r="J53" s="115"/>
      <c r="K53" s="116"/>
    </row>
    <row r="54" spans="1:11" x14ac:dyDescent="0.25">
      <c r="A54" s="117" t="s">
        <v>21</v>
      </c>
      <c r="B54" s="118"/>
      <c r="C54" s="118"/>
      <c r="D54" s="118"/>
      <c r="E54" s="119"/>
      <c r="F54" s="117" t="s">
        <v>19</v>
      </c>
      <c r="G54" s="118"/>
      <c r="H54" s="119"/>
      <c r="I54" s="123" t="str">
        <f>IF(I52="","",I50+I52)</f>
        <v/>
      </c>
      <c r="J54" s="118"/>
      <c r="K54" s="119"/>
    </row>
    <row r="55" spans="1:11" x14ac:dyDescent="0.25">
      <c r="A55" s="120"/>
      <c r="B55" s="121"/>
      <c r="C55" s="121"/>
      <c r="D55" s="121"/>
      <c r="E55" s="122"/>
      <c r="F55" s="120"/>
      <c r="G55" s="121"/>
      <c r="H55" s="122"/>
      <c r="I55" s="120"/>
      <c r="J55" s="121"/>
      <c r="K55" s="122"/>
    </row>
    <row r="56" spans="1:11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</row>
    <row r="57" spans="1:11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</row>
    <row r="58" spans="1:11" x14ac:dyDescent="0.25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</row>
    <row r="59" spans="1:11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</row>
    <row r="60" spans="1:11" x14ac:dyDescent="0.25">
      <c r="A60" s="25"/>
      <c r="B60" s="69"/>
      <c r="C60" s="69"/>
      <c r="D60" s="69"/>
      <c r="E60" s="69"/>
      <c r="F60" s="69"/>
      <c r="G60" s="69"/>
      <c r="H60" s="69"/>
      <c r="I60" s="69"/>
      <c r="J60" s="69"/>
      <c r="K60" s="69"/>
    </row>
    <row r="61" spans="1:11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</row>
    <row r="62" spans="1:1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</row>
  </sheetData>
  <mergeCells count="59">
    <mergeCell ref="C19:G19"/>
    <mergeCell ref="C32:G32"/>
    <mergeCell ref="C20:G20"/>
    <mergeCell ref="C21:G21"/>
    <mergeCell ref="C22:G22"/>
    <mergeCell ref="C29:G29"/>
    <mergeCell ref="A1:K1"/>
    <mergeCell ref="A3:K3"/>
    <mergeCell ref="C5:G5"/>
    <mergeCell ref="C6:G6"/>
    <mergeCell ref="B5:B6"/>
    <mergeCell ref="A4:K4"/>
    <mergeCell ref="A2:K2"/>
    <mergeCell ref="C8:G8"/>
    <mergeCell ref="C12:G12"/>
    <mergeCell ref="C16:G16"/>
    <mergeCell ref="C18:G18"/>
    <mergeCell ref="A9:K9"/>
    <mergeCell ref="C13:G13"/>
    <mergeCell ref="C14:G14"/>
    <mergeCell ref="C15:G15"/>
    <mergeCell ref="C17:G17"/>
    <mergeCell ref="C10:G10"/>
    <mergeCell ref="C11:G11"/>
    <mergeCell ref="C24:G24"/>
    <mergeCell ref="C30:G30"/>
    <mergeCell ref="C31:G31"/>
    <mergeCell ref="C35:G35"/>
    <mergeCell ref="C27:G27"/>
    <mergeCell ref="C26:G26"/>
    <mergeCell ref="C25:G25"/>
    <mergeCell ref="C7:G7"/>
    <mergeCell ref="A52:E53"/>
    <mergeCell ref="F52:H53"/>
    <mergeCell ref="I52:K53"/>
    <mergeCell ref="A54:E55"/>
    <mergeCell ref="F54:H55"/>
    <mergeCell ref="I54:K55"/>
    <mergeCell ref="C49:G49"/>
    <mergeCell ref="A50:E51"/>
    <mergeCell ref="F50:H51"/>
    <mergeCell ref="I50:K51"/>
    <mergeCell ref="C37:G37"/>
    <mergeCell ref="C39:G39"/>
    <mergeCell ref="C40:G40"/>
    <mergeCell ref="C23:G23"/>
    <mergeCell ref="C28:G28"/>
    <mergeCell ref="C47:G47"/>
    <mergeCell ref="C48:G48"/>
    <mergeCell ref="C45:G45"/>
    <mergeCell ref="C33:G33"/>
    <mergeCell ref="C34:G34"/>
    <mergeCell ref="C43:G43"/>
    <mergeCell ref="C41:G41"/>
    <mergeCell ref="C42:G42"/>
    <mergeCell ref="C44:G44"/>
    <mergeCell ref="C46:G46"/>
    <mergeCell ref="C38:G38"/>
    <mergeCell ref="C36:G36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9"/>
  <sheetViews>
    <sheetView workbookViewId="0">
      <selection activeCell="L25" sqref="L25"/>
    </sheetView>
  </sheetViews>
  <sheetFormatPr defaultRowHeight="15" x14ac:dyDescent="0.25"/>
  <cols>
    <col min="2" max="2" width="12.140625" customWidth="1"/>
    <col min="4" max="4" width="11" bestFit="1" customWidth="1"/>
  </cols>
  <sheetData>
    <row r="1" spans="1:14" x14ac:dyDescent="0.25">
      <c r="B1" s="158" t="s">
        <v>65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4" ht="45" x14ac:dyDescent="0.25">
      <c r="A2" s="27" t="s">
        <v>60</v>
      </c>
      <c r="B2" s="27" t="s">
        <v>57</v>
      </c>
      <c r="C2" s="27" t="s">
        <v>58</v>
      </c>
      <c r="D2" s="28" t="s">
        <v>59</v>
      </c>
      <c r="E2" s="28" t="s">
        <v>46</v>
      </c>
      <c r="F2" s="28" t="s">
        <v>42</v>
      </c>
      <c r="G2" s="28" t="s">
        <v>61</v>
      </c>
      <c r="H2" s="28" t="s">
        <v>47</v>
      </c>
      <c r="J2" s="28" t="s">
        <v>62</v>
      </c>
      <c r="K2" s="28" t="s">
        <v>63</v>
      </c>
      <c r="L2" s="28" t="s">
        <v>64</v>
      </c>
    </row>
    <row r="3" spans="1:14" x14ac:dyDescent="0.25">
      <c r="A3">
        <v>315</v>
      </c>
      <c r="B3">
        <v>0.3</v>
      </c>
      <c r="C3">
        <v>0.1</v>
      </c>
      <c r="D3" s="45">
        <v>1.65</v>
      </c>
      <c r="E3">
        <v>13.9</v>
      </c>
      <c r="F3" s="45">
        <v>1.78</v>
      </c>
      <c r="G3">
        <f>((D3+C3)+(F3+C3))*E3/2</f>
        <v>25.2285</v>
      </c>
      <c r="H3">
        <f>G3*(A3*0.001+2*B3)</f>
        <v>23.084077500000003</v>
      </c>
      <c r="J3">
        <v>71.08</v>
      </c>
      <c r="K3">
        <v>59.7</v>
      </c>
      <c r="L3">
        <v>23.08</v>
      </c>
    </row>
    <row r="5" spans="1:14" x14ac:dyDescent="0.25">
      <c r="K5" s="56">
        <f>J3+K3+L3</f>
        <v>153.86000000000001</v>
      </c>
    </row>
    <row r="8" spans="1:14" x14ac:dyDescent="0.25">
      <c r="B8" s="158" t="s">
        <v>66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</row>
    <row r="9" spans="1:14" ht="45" x14ac:dyDescent="0.25">
      <c r="A9" s="27" t="s">
        <v>60</v>
      </c>
      <c r="B9" s="27" t="s">
        <v>57</v>
      </c>
      <c r="C9" s="27" t="s">
        <v>58</v>
      </c>
      <c r="D9" s="28" t="s">
        <v>59</v>
      </c>
      <c r="E9" s="28" t="s">
        <v>46</v>
      </c>
      <c r="F9" s="28" t="s">
        <v>42</v>
      </c>
      <c r="G9" s="28" t="s">
        <v>61</v>
      </c>
      <c r="H9" s="28" t="s">
        <v>47</v>
      </c>
      <c r="J9" s="28" t="s">
        <v>117</v>
      </c>
    </row>
    <row r="10" spans="1:14" x14ac:dyDescent="0.25">
      <c r="A10">
        <v>160</v>
      </c>
      <c r="B10">
        <v>0.3</v>
      </c>
      <c r="C10">
        <v>0.1</v>
      </c>
      <c r="D10">
        <v>1</v>
      </c>
      <c r="E10">
        <v>1.5</v>
      </c>
      <c r="F10">
        <v>1.05</v>
      </c>
      <c r="G10">
        <f>((D10+C10)+(F10+C10))*E10/2</f>
        <v>1.6875</v>
      </c>
      <c r="H10" s="56">
        <f>G10*(A10*0.001+2*B10)</f>
        <v>1.2825</v>
      </c>
      <c r="J10" s="56">
        <f>H10*2</f>
        <v>2.5649999999999999</v>
      </c>
    </row>
    <row r="12" spans="1:14" x14ac:dyDescent="0.25">
      <c r="A12" s="158" t="s">
        <v>67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</row>
    <row r="13" spans="1:14" ht="30" x14ac:dyDescent="0.25">
      <c r="A13" s="29" t="s">
        <v>118</v>
      </c>
      <c r="B13" s="52" t="s">
        <v>120</v>
      </c>
      <c r="C13" s="52" t="s">
        <v>119</v>
      </c>
      <c r="D13" s="52" t="s">
        <v>121</v>
      </c>
      <c r="E13" s="52" t="s">
        <v>122</v>
      </c>
      <c r="F13" s="29" t="s">
        <v>123</v>
      </c>
      <c r="G13" s="29" t="s">
        <v>124</v>
      </c>
      <c r="H13" s="29" t="s">
        <v>125</v>
      </c>
      <c r="I13" s="52" t="s">
        <v>126</v>
      </c>
      <c r="J13" s="52" t="s">
        <v>127</v>
      </c>
      <c r="K13" s="29"/>
      <c r="L13" s="29" t="s">
        <v>129</v>
      </c>
      <c r="M13" s="63" t="s">
        <v>130</v>
      </c>
      <c r="N13" s="63" t="s">
        <v>131</v>
      </c>
    </row>
    <row r="14" spans="1:14" x14ac:dyDescent="0.25">
      <c r="A14">
        <v>1.91</v>
      </c>
      <c r="B14" s="45">
        <v>2</v>
      </c>
      <c r="C14">
        <v>2.65</v>
      </c>
      <c r="D14">
        <v>1.89</v>
      </c>
      <c r="E14">
        <v>0.6</v>
      </c>
      <c r="F14" s="45">
        <v>1</v>
      </c>
      <c r="G14" s="45">
        <v>2</v>
      </c>
      <c r="H14" s="45">
        <v>1</v>
      </c>
      <c r="I14" s="45">
        <v>0.3</v>
      </c>
      <c r="J14" s="45">
        <v>0.15</v>
      </c>
      <c r="L14" s="45">
        <v>2</v>
      </c>
      <c r="M14" s="45">
        <v>2</v>
      </c>
      <c r="N14">
        <v>0.5</v>
      </c>
    </row>
    <row r="16" spans="1:14" ht="30" x14ac:dyDescent="0.25">
      <c r="A16" s="26" t="s">
        <v>128</v>
      </c>
      <c r="B16" s="26" t="s">
        <v>68</v>
      </c>
      <c r="C16" s="26" t="s">
        <v>69</v>
      </c>
      <c r="D16" s="27" t="s">
        <v>70</v>
      </c>
      <c r="E16" s="27" t="s">
        <v>71</v>
      </c>
      <c r="F16" s="27" t="s">
        <v>72</v>
      </c>
      <c r="G16" s="28" t="s">
        <v>47</v>
      </c>
    </row>
    <row r="17" spans="1:12" x14ac:dyDescent="0.25">
      <c r="A17" s="53">
        <f>(A14+J14)*(I14+E14+I14)</f>
        <v>2.472</v>
      </c>
      <c r="B17" s="53">
        <f>(B14+J14)*(I14+F14+I14)</f>
        <v>3.44</v>
      </c>
      <c r="C17" s="53">
        <f>(C14+J14)*(I14+G14+I14)</f>
        <v>7.2799999999999985</v>
      </c>
      <c r="D17" s="53">
        <f>(D14+J14)*(I14+H14+I14)</f>
        <v>3.2640000000000002</v>
      </c>
      <c r="E17" s="53">
        <f>(L14+J14)*(I14+N14+I14)</f>
        <v>2.3650000000000002</v>
      </c>
      <c r="F17">
        <f>(M14+J14)*(I14+N14+I14)</f>
        <v>2.3650000000000002</v>
      </c>
      <c r="G17" s="57">
        <f>A17+B17+C17+D17+E17+F17</f>
        <v>21.186</v>
      </c>
    </row>
    <row r="19" spans="1:12" x14ac:dyDescent="0.25">
      <c r="A19" s="158" t="s">
        <v>85</v>
      </c>
      <c r="B19" s="158"/>
      <c r="C19" s="158"/>
      <c r="D19" s="158"/>
      <c r="E19" s="158"/>
      <c r="F19" s="158"/>
      <c r="G19" s="79"/>
      <c r="H19" s="79"/>
      <c r="I19" s="79"/>
      <c r="J19" s="79"/>
      <c r="K19" s="79"/>
      <c r="L19" s="79"/>
    </row>
    <row r="20" spans="1:12" x14ac:dyDescent="0.25">
      <c r="A20" t="s">
        <v>132</v>
      </c>
      <c r="B20" t="s">
        <v>86</v>
      </c>
      <c r="C20" t="s">
        <v>87</v>
      </c>
      <c r="D20" t="s">
        <v>88</v>
      </c>
      <c r="E20" t="s">
        <v>89</v>
      </c>
      <c r="F20" t="s">
        <v>90</v>
      </c>
    </row>
    <row r="21" spans="1:12" x14ac:dyDescent="0.25">
      <c r="A21">
        <f>(A14+J14)*3.14*(E14/2)^2</f>
        <v>0.58215600000000001</v>
      </c>
      <c r="B21">
        <f>(B14+J14)*3.14*(F14/2)^2</f>
        <v>1.6877500000000001</v>
      </c>
      <c r="C21">
        <f>(C14+J14)*3.14*(G14/2)^2</f>
        <v>8.7919999999999998</v>
      </c>
      <c r="D21">
        <f>(D14+J14)*3.14*(H14/2)^2</f>
        <v>1.6014000000000002</v>
      </c>
      <c r="E21">
        <f>(L14+J14)*3.14*(N14/2)^2</f>
        <v>0.42193750000000002</v>
      </c>
      <c r="F21">
        <f>(M14+J14)*3.14*(N14/2)^2</f>
        <v>0.42193750000000002</v>
      </c>
      <c r="H21" s="56">
        <f>A21+B21+C21+D21+E21+F21</f>
        <v>13.507181000000001</v>
      </c>
    </row>
    <row r="23" spans="1:12" x14ac:dyDescent="0.25">
      <c r="A23" s="158" t="s">
        <v>133</v>
      </c>
      <c r="B23" s="158"/>
      <c r="C23" s="158"/>
      <c r="D23" s="158"/>
      <c r="E23" s="158"/>
      <c r="F23" s="158"/>
    </row>
    <row r="24" spans="1:12" x14ac:dyDescent="0.25">
      <c r="A24" s="63" t="s">
        <v>134</v>
      </c>
      <c r="B24" s="63" t="s">
        <v>135</v>
      </c>
      <c r="C24" s="63"/>
      <c r="D24" s="63"/>
      <c r="E24" s="63"/>
      <c r="F24" s="63"/>
    </row>
    <row r="25" spans="1:12" x14ac:dyDescent="0.25">
      <c r="A25" s="63">
        <f>81.7*3.14*(0.315/2)^2</f>
        <v>6.3637457625000007</v>
      </c>
      <c r="B25" s="63">
        <f>3*3.14*(0.16/2)^2</f>
        <v>6.0288000000000001E-2</v>
      </c>
      <c r="C25" s="63"/>
      <c r="D25" s="63"/>
      <c r="E25" s="63"/>
      <c r="F25" s="63"/>
      <c r="H25" s="56">
        <f>A25+B25</f>
        <v>6.4240337625000006</v>
      </c>
    </row>
    <row r="27" spans="1:12" x14ac:dyDescent="0.25">
      <c r="A27" s="158" t="s">
        <v>95</v>
      </c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</row>
    <row r="28" spans="1:12" x14ac:dyDescent="0.25">
      <c r="A28" t="s">
        <v>47</v>
      </c>
    </row>
    <row r="29" spans="1:12" x14ac:dyDescent="0.25">
      <c r="A29">
        <f>81.7*(0.315+B10+B10)*0.4</f>
        <v>29.902200000000008</v>
      </c>
      <c r="H29" s="56">
        <f>A29</f>
        <v>29.902200000000008</v>
      </c>
    </row>
  </sheetData>
  <mergeCells count="6">
    <mergeCell ref="B1:L1"/>
    <mergeCell ref="B8:L8"/>
    <mergeCell ref="A12:L12"/>
    <mergeCell ref="A27:L27"/>
    <mergeCell ref="A19:F19"/>
    <mergeCell ref="A23:F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1"/>
  <sheetViews>
    <sheetView workbookViewId="0">
      <selection activeCell="F25" sqref="F25"/>
    </sheetView>
  </sheetViews>
  <sheetFormatPr defaultRowHeight="15" x14ac:dyDescent="0.25"/>
  <cols>
    <col min="1" max="1" width="8.5703125" bestFit="1" customWidth="1"/>
    <col min="2" max="2" width="13.140625" bestFit="1" customWidth="1"/>
  </cols>
  <sheetData>
    <row r="1" spans="1:9" x14ac:dyDescent="0.25">
      <c r="A1" s="158" t="s">
        <v>73</v>
      </c>
      <c r="B1" s="158"/>
      <c r="C1" s="158"/>
      <c r="D1" s="158"/>
      <c r="E1" s="158"/>
    </row>
    <row r="2" spans="1:9" ht="45" x14ac:dyDescent="0.25">
      <c r="A2" s="27" t="s">
        <v>43</v>
      </c>
      <c r="B2" s="28" t="s">
        <v>44</v>
      </c>
      <c r="C2" s="27" t="s">
        <v>45</v>
      </c>
      <c r="D2" s="28" t="s">
        <v>46</v>
      </c>
      <c r="E2" s="28" t="s">
        <v>47</v>
      </c>
    </row>
    <row r="3" spans="1:9" x14ac:dyDescent="0.25">
      <c r="A3" s="28">
        <v>315</v>
      </c>
      <c r="B3" s="28">
        <v>0.3</v>
      </c>
      <c r="C3" s="28">
        <v>0.1</v>
      </c>
      <c r="D3" s="28">
        <v>81.7</v>
      </c>
      <c r="E3">
        <f>D3*(2*B3+A3*0.001)*C3</f>
        <v>7.4755500000000019</v>
      </c>
    </row>
    <row r="6" spans="1:9" ht="45" x14ac:dyDescent="0.25">
      <c r="A6" s="27" t="s">
        <v>43</v>
      </c>
      <c r="B6" s="28" t="s">
        <v>44</v>
      </c>
      <c r="C6" s="27" t="s">
        <v>45</v>
      </c>
      <c r="D6" s="28" t="s">
        <v>46</v>
      </c>
      <c r="E6" s="28" t="s">
        <v>47</v>
      </c>
    </row>
    <row r="7" spans="1:9" x14ac:dyDescent="0.25">
      <c r="A7" s="28">
        <v>160</v>
      </c>
      <c r="B7" s="28">
        <v>0.3</v>
      </c>
      <c r="C7" s="28">
        <v>0.1</v>
      </c>
      <c r="D7" s="28">
        <v>3</v>
      </c>
      <c r="E7">
        <f>D7*(2*B7+A7*0.001)*C7</f>
        <v>0.22800000000000004</v>
      </c>
      <c r="G7" s="56">
        <f>E3+E7</f>
        <v>7.7035500000000017</v>
      </c>
    </row>
    <row r="10" spans="1:9" x14ac:dyDescent="0.25">
      <c r="A10" s="158" t="s">
        <v>74</v>
      </c>
      <c r="B10" s="158"/>
      <c r="C10" s="158"/>
      <c r="D10" s="158"/>
      <c r="E10" s="158"/>
    </row>
    <row r="11" spans="1:9" ht="45" x14ac:dyDescent="0.25">
      <c r="A11" s="27" t="s">
        <v>75</v>
      </c>
      <c r="B11" s="27" t="s">
        <v>76</v>
      </c>
      <c r="C11" s="27" t="s">
        <v>77</v>
      </c>
      <c r="D11" s="27" t="s">
        <v>78</v>
      </c>
      <c r="E11" s="27" t="s">
        <v>79</v>
      </c>
      <c r="F11" s="27" t="s">
        <v>80</v>
      </c>
      <c r="H11" s="27" t="s">
        <v>91</v>
      </c>
      <c r="I11" s="27" t="s">
        <v>92</v>
      </c>
    </row>
    <row r="12" spans="1:9" x14ac:dyDescent="0.25">
      <c r="A12">
        <f>(3.14*(0.001*A3/2)^2)*D3</f>
        <v>6.3637457625000007</v>
      </c>
      <c r="B12">
        <f>(3.14*(0.001*A7/2)^2)*D7</f>
        <v>6.0288000000000008E-2</v>
      </c>
      <c r="C12">
        <f>(0.001*A3+B3+B3)*(0.001*A3+B3)-(3.14*(0.001*A3/2))^2</f>
        <v>0.31814529749999998</v>
      </c>
      <c r="D12">
        <f>(0.001*A7+B3+B3)*(0.001*A7+B3)-(3.14*(0.001*A7/2))^2</f>
        <v>0.28649855999999996</v>
      </c>
      <c r="E12">
        <f>C12*D3</f>
        <v>25.992470805749999</v>
      </c>
      <c r="F12">
        <f>D12*E7</f>
        <v>6.5321671679999999E-2</v>
      </c>
      <c r="H12" s="56">
        <f>E12+F12</f>
        <v>26.057792477429999</v>
      </c>
      <c r="I12" s="56">
        <f>H12+A12+B12</f>
        <v>32.481826239930001</v>
      </c>
    </row>
    <row r="15" spans="1:9" x14ac:dyDescent="0.25">
      <c r="A15" s="158" t="s">
        <v>81</v>
      </c>
      <c r="B15" s="158"/>
      <c r="C15" s="158"/>
      <c r="D15" s="158"/>
      <c r="E15" s="158"/>
      <c r="F15" s="158"/>
    </row>
    <row r="16" spans="1:9" x14ac:dyDescent="0.25">
      <c r="A16" s="29" t="s">
        <v>82</v>
      </c>
      <c r="B16" s="29" t="s">
        <v>83</v>
      </c>
      <c r="C16" s="29" t="s">
        <v>84</v>
      </c>
      <c r="D16" s="29" t="s">
        <v>41</v>
      </c>
      <c r="E16" s="29" t="s">
        <v>67</v>
      </c>
      <c r="F16" s="29"/>
    </row>
    <row r="17" spans="1:15" x14ac:dyDescent="0.25">
      <c r="A17">
        <v>147.72</v>
      </c>
      <c r="B17">
        <f>A12+B12</f>
        <v>6.4240337625000006</v>
      </c>
      <c r="C17">
        <f>H12</f>
        <v>26.057792477429999</v>
      </c>
      <c r="D17">
        <f>G7</f>
        <v>7.7035500000000017</v>
      </c>
      <c r="E17">
        <v>13.51</v>
      </c>
      <c r="F17">
        <f>A17-B17-C17-D17-E17</f>
        <v>94.02462376007</v>
      </c>
      <c r="M17">
        <f>1.9*D3*0.9</f>
        <v>139.70699999999999</v>
      </c>
      <c r="N17">
        <f>1.9*D7*0.75</f>
        <v>4.2749999999999995</v>
      </c>
      <c r="O17">
        <f>M17+N17</f>
        <v>143.982</v>
      </c>
    </row>
    <row r="21" spans="1:15" x14ac:dyDescent="0.25">
      <c r="C21">
        <f>B17+C17+D17</f>
        <v>40.185376239930001</v>
      </c>
    </row>
  </sheetData>
  <mergeCells count="3">
    <mergeCell ref="A1:E1"/>
    <mergeCell ref="A10:E10"/>
    <mergeCell ref="A15:F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KI</vt:lpstr>
      <vt:lpstr>Roboty Ziemne</vt:lpstr>
      <vt:lpstr>Podsypka i zasypka</vt:lpstr>
      <vt:lpstr>KI!Obszar_wydruku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2019-05-24T10:12:49Z</dcterms:modified>
</cp:coreProperties>
</file>