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ZD - 2018\ZADANIA TEMATYCZNE\21-Budowlanych\SIWZ\"/>
    </mc:Choice>
  </mc:AlternateContent>
  <xr:revisionPtr revIDLastSave="0" documentId="10_ncr:8100000_{DEAF9F4B-8477-47AF-9728-63BB67EAB131}" xr6:coauthVersionLast="34" xr6:coauthVersionMax="34" xr10:uidLastSave="{00000000-0000-0000-0000-000000000000}"/>
  <bookViews>
    <workbookView xWindow="0" yWindow="0" windowWidth="28800" windowHeight="11625" xr2:uid="{00000000-000D-0000-FFFF-FFFF00000000}"/>
  </bookViews>
  <sheets>
    <sheet name="cz. I-ul. Budowlanych w Lesznie" sheetId="1" r:id="rId1"/>
    <sheet name="cz.II-zjazdy" sheetId="2" r:id="rId2"/>
    <sheet name="zbiorcze zestawienie" sheetId="3" r:id="rId3"/>
  </sheets>
  <calcPr calcId="162913"/>
</workbook>
</file>

<file path=xl/calcChain.xml><?xml version="1.0" encoding="utf-8"?>
<calcChain xmlns="http://schemas.openxmlformats.org/spreadsheetml/2006/main">
  <c r="G156" i="1" l="1"/>
  <c r="G155" i="1"/>
  <c r="G154" i="1"/>
  <c r="G150" i="1"/>
  <c r="G149" i="1"/>
  <c r="G146" i="1"/>
  <c r="G145" i="1"/>
  <c r="G140" i="1"/>
  <c r="G139" i="1"/>
  <c r="G138" i="1"/>
  <c r="G137" i="1"/>
  <c r="G136" i="1"/>
  <c r="G135" i="1"/>
  <c r="G134" i="1"/>
  <c r="G133" i="1"/>
  <c r="G132" i="1"/>
  <c r="G131" i="1"/>
  <c r="G130" i="1"/>
  <c r="G127" i="1"/>
  <c r="G126" i="1"/>
  <c r="G125" i="1"/>
  <c r="G124" i="1"/>
  <c r="G123" i="1"/>
  <c r="G118" i="1"/>
  <c r="G119" i="1" s="1"/>
  <c r="G115" i="1"/>
  <c r="G114" i="1"/>
  <c r="G113" i="1"/>
  <c r="G110" i="1"/>
  <c r="G109" i="1"/>
  <c r="G104" i="1"/>
  <c r="G105" i="1" s="1"/>
  <c r="G101" i="1"/>
  <c r="G102" i="1" s="1"/>
  <c r="G98" i="1"/>
  <c r="G99" i="1" s="1"/>
  <c r="G95" i="1"/>
  <c r="G94" i="1"/>
  <c r="G93" i="1"/>
  <c r="G89" i="1"/>
  <c r="G88" i="1"/>
  <c r="G86" i="1"/>
  <c r="G85" i="1"/>
  <c r="G82" i="1"/>
  <c r="G83" i="1" s="1"/>
  <c r="G79" i="1"/>
  <c r="G78" i="1"/>
  <c r="G77" i="1"/>
  <c r="G72" i="1"/>
  <c r="G71" i="1"/>
  <c r="G68" i="1"/>
  <c r="G69" i="1" s="1"/>
  <c r="G65" i="1"/>
  <c r="G66" i="1" s="1"/>
  <c r="G62" i="1"/>
  <c r="G63" i="1" s="1"/>
  <c r="G59" i="1"/>
  <c r="G58" i="1"/>
  <c r="G57" i="1"/>
  <c r="G52" i="1"/>
  <c r="G51" i="1"/>
  <c r="G50" i="1"/>
  <c r="G49" i="1"/>
  <c r="G46" i="1"/>
  <c r="G45" i="1"/>
  <c r="G44" i="1"/>
  <c r="G41" i="1"/>
  <c r="G40" i="1"/>
  <c r="G37" i="1"/>
  <c r="G38" i="1" s="1"/>
  <c r="G34" i="1"/>
  <c r="G35" i="1" s="1"/>
  <c r="G31" i="1"/>
  <c r="G32" i="1" s="1"/>
  <c r="G28" i="1"/>
  <c r="G29" i="1" s="1"/>
  <c r="G25" i="1"/>
  <c r="G24" i="1"/>
  <c r="G23" i="1"/>
  <c r="G20" i="1"/>
  <c r="G19" i="1"/>
  <c r="G18" i="1"/>
  <c r="G17" i="1"/>
  <c r="G16" i="1"/>
  <c r="G15" i="1"/>
  <c r="G14" i="1"/>
  <c r="G13" i="1"/>
  <c r="G12" i="1"/>
  <c r="G11" i="1"/>
  <c r="G9" i="1"/>
  <c r="G8" i="1"/>
  <c r="G116" i="1" l="1"/>
  <c r="G157" i="1"/>
  <c r="G151" i="1"/>
  <c r="G147" i="1"/>
  <c r="G141" i="1"/>
  <c r="G128" i="1"/>
  <c r="G111" i="1"/>
  <c r="G120" i="1" s="1"/>
  <c r="G96" i="1"/>
  <c r="G106" i="1" s="1"/>
  <c r="G80" i="1"/>
  <c r="G90" i="1" s="1"/>
  <c r="G73" i="1"/>
  <c r="G60" i="1"/>
  <c r="G53" i="1"/>
  <c r="G47" i="1"/>
  <c r="G42" i="1"/>
  <c r="G26" i="1"/>
  <c r="G21" i="1"/>
  <c r="G152" i="1" l="1"/>
  <c r="G142" i="1"/>
  <c r="G74" i="1"/>
  <c r="G54" i="1"/>
  <c r="G158" i="1" l="1"/>
  <c r="G159" i="1" s="1"/>
  <c r="G160" i="1" s="1"/>
  <c r="H79" i="2"/>
  <c r="H89" i="2"/>
  <c r="H90" i="2" s="1"/>
  <c r="H88" i="2"/>
  <c r="H84" i="2"/>
  <c r="H83" i="2"/>
  <c r="H75" i="2"/>
  <c r="H73" i="2"/>
  <c r="H71" i="2"/>
  <c r="H67" i="2"/>
  <c r="H63" i="2"/>
  <c r="H64" i="2" s="1"/>
  <c r="H55" i="2"/>
  <c r="H42" i="2"/>
  <c r="H43" i="2" s="1"/>
  <c r="H41" i="2"/>
  <c r="H37" i="2"/>
  <c r="H36" i="2"/>
  <c r="H32" i="2"/>
  <c r="H28" i="2"/>
  <c r="H26" i="2"/>
  <c r="H24" i="2"/>
  <c r="H20" i="2"/>
  <c r="H16" i="2"/>
  <c r="H17" i="2" s="1"/>
  <c r="H8" i="2"/>
  <c r="H13" i="2" s="1"/>
  <c r="F89" i="2"/>
  <c r="F88" i="2"/>
  <c r="F84" i="2"/>
  <c r="F83" i="2"/>
  <c r="F79" i="2"/>
  <c r="H80" i="2" s="1"/>
  <c r="F75" i="2"/>
  <c r="F71" i="2"/>
  <c r="F67" i="2"/>
  <c r="H68" i="2" s="1"/>
  <c r="B63" i="2"/>
  <c r="B67" i="2" s="1"/>
  <c r="B71" i="2" s="1"/>
  <c r="B73" i="2" s="1"/>
  <c r="B75" i="2" s="1"/>
  <c r="B79" i="2" s="1"/>
  <c r="B83" i="2" s="1"/>
  <c r="B84" i="2" s="1"/>
  <c r="B88" i="2" s="1"/>
  <c r="B89" i="2" s="1"/>
  <c r="H60" i="2"/>
  <c r="F42" i="2"/>
  <c r="F41" i="2"/>
  <c r="F37" i="2"/>
  <c r="F36" i="2"/>
  <c r="F32" i="2"/>
  <c r="F28" i="2"/>
  <c r="F24" i="2"/>
  <c r="F20" i="2"/>
  <c r="B16" i="2"/>
  <c r="B20" i="2" s="1"/>
  <c r="B24" i="2" s="1"/>
  <c r="B26" i="2" s="1"/>
  <c r="B28" i="2" s="1"/>
  <c r="B32" i="2" s="1"/>
  <c r="B36" i="2" s="1"/>
  <c r="B37" i="2" s="1"/>
  <c r="B41" i="2" s="1"/>
  <c r="B42" i="2" s="1"/>
  <c r="H21" i="2" l="1"/>
  <c r="H85" i="2"/>
  <c r="H38" i="2"/>
  <c r="H33" i="2"/>
  <c r="H76" i="2"/>
  <c r="F73" i="2"/>
  <c r="H29" i="2"/>
  <c r="H44" i="2" s="1"/>
  <c r="F26" i="2"/>
  <c r="H91" i="2" l="1"/>
  <c r="D7" i="3" s="1"/>
  <c r="D6" i="3" l="1"/>
  <c r="D8" i="3" s="1"/>
  <c r="E7" i="3"/>
  <c r="F6" i="3" l="1"/>
  <c r="E6" i="3"/>
  <c r="E8" i="3" s="1"/>
  <c r="F7" i="3"/>
  <c r="F8" i="3" l="1"/>
</calcChain>
</file>

<file path=xl/sharedStrings.xml><?xml version="1.0" encoding="utf-8"?>
<sst xmlns="http://schemas.openxmlformats.org/spreadsheetml/2006/main" count="809" uniqueCount="386">
  <si>
    <t>Lp.</t>
  </si>
  <si>
    <t>Podstawa</t>
  </si>
  <si>
    <t>Opis</t>
  </si>
  <si>
    <t>Ilość</t>
  </si>
  <si>
    <t>Wartość</t>
  </si>
  <si>
    <t>UL. BUDOWLANYCH</t>
  </si>
  <si>
    <t>1.1</t>
  </si>
  <si>
    <t>JEZDNIA</t>
  </si>
  <si>
    <t>1.1.1</t>
  </si>
  <si>
    <t>Odtworzenie trasy i punktów wysokościowych D-01.01.01</t>
  </si>
  <si>
    <t>1 d.1.1.1</t>
  </si>
  <si>
    <t>KNNR 1 0111-01</t>
  </si>
  <si>
    <t>Roboty pomiarowe przy liniowych robotach ziemnych - trasa dróg w terenie równinnym - / obsługa geodezyjna i inwentaryzacja powykonawcza/</t>
  </si>
  <si>
    <t>km</t>
  </si>
  <si>
    <t>Razem dział: Odtworzenie trasy i punktów wysokościowych D-01.01.01</t>
  </si>
  <si>
    <t>1.1.2</t>
  </si>
  <si>
    <t>Rozbiórka elementów dróg D-01.02.04</t>
  </si>
  <si>
    <t>2 d.1.1.2</t>
  </si>
  <si>
    <t>KNR AT-03 0101-02 analogia</t>
  </si>
  <si>
    <t>Roboty remontowe - cięcie piłą nawierzchni bitumicznych na gł.do 16cm</t>
  </si>
  <si>
    <t>m</t>
  </si>
  <si>
    <t>3 d.1.1.2</t>
  </si>
  <si>
    <t>KNR AT-03 0102-01 analogia</t>
  </si>
  <si>
    <t>Roboty remontowe - frezowanie nawierzchni bitumicznej o gr. do 4 cm z wywozem materiału z rozbiórki na odl. do 1 km</t>
  </si>
  <si>
    <t>m2</t>
  </si>
  <si>
    <t>4 d.1.1.2</t>
  </si>
  <si>
    <t>KNR 2-31 0803-03</t>
  </si>
  <si>
    <t>Mechaniczne rozebranie nawierzchni z mieszanek mineralno-bitumicznych o grubości 3 cm</t>
  </si>
  <si>
    <t>5 d.1.1.2</t>
  </si>
  <si>
    <t>KNR 2-31 0803-04</t>
  </si>
  <si>
    <t>Mechaniczne rozebranie nawierzchni z mieszanek mineralno-bitumicznych - dalszy 1 cm grubości ( dodatkowo 13 cm ) Krotność = 13</t>
  </si>
  <si>
    <t>6 d.1.1.2</t>
  </si>
  <si>
    <t>KNNR 6 0802-02 analogia</t>
  </si>
  <si>
    <t>Rozebranie nawierzchni gruntowej wzmocnionej tłuczniem gr. 15cm</t>
  </si>
  <si>
    <t>7 d.1.1.2</t>
  </si>
  <si>
    <t>KNR 2-31 0813-04</t>
  </si>
  <si>
    <t>Rozebranie krawężników betonowych 20x30 cm ( wystających i na płask ) na podsypce cementowo-piaskowej</t>
  </si>
  <si>
    <t>8 d.1.1.2</t>
  </si>
  <si>
    <t>KNR 2-31 0812-03</t>
  </si>
  <si>
    <t>Rozebranie ław pod krawężniki betonowe z betonu</t>
  </si>
  <si>
    <t>m3</t>
  </si>
  <si>
    <t>9 d.1.1.2</t>
  </si>
  <si>
    <t>KNR 4-04 1103-01</t>
  </si>
  <si>
    <t>Załadowanie gruzu koparko-ładowarką na samochody samowyładowcze</t>
  </si>
  <si>
    <t>10 d.1.1.2</t>
  </si>
  <si>
    <t>KNR 4-04 1103-04</t>
  </si>
  <si>
    <t>Wywiezienie gruzu z terenu rozbiórki przy mechanicznym załadowaniu i wyładowaniu samochodem samowyładowczym na odleg. 1 km wraz opłatą za składowanie</t>
  </si>
  <si>
    <t>11 d.1.1.2</t>
  </si>
  <si>
    <t>KNR 4-04 1103-05 krotność 14</t>
  </si>
  <si>
    <t>Wywiezienie gruzu z terenu rozbiórki przy mechanicznym załadowaniu i wyładowaniu samoch.samowył.- dod.za każdy nast.rozp. 1 km ( razem 15 km ) wraz z opłatą za składowanie ( dodatkowo wywóz frezu powyżej 1 km )</t>
  </si>
  <si>
    <t>Razem dział: Rozbiórka elementów dróg D-01.02.04</t>
  </si>
  <si>
    <t>1.1.3</t>
  </si>
  <si>
    <t>Wykonanie wykopów w gruntach nieskalistych D-02.01.01</t>
  </si>
  <si>
    <t>12 d.1.1.3</t>
  </si>
  <si>
    <t>KNR 2-01 0206-02</t>
  </si>
  <si>
    <t>Roboty ziemne wykon.koparkami podsiębiernymi o poj.łyżki 0.40 m3 w gr.kat.III z transp.urobku samochod.samowyładowczymi na odległość do 1 km - korytowanie wraz z opłatą za składowanie - 95% robót ziemnych</t>
  </si>
  <si>
    <t>13 d.1.1.3</t>
  </si>
  <si>
    <t>KNR 2-01 0301-02</t>
  </si>
  <si>
    <t>Ręczne roboty ziemne z transportem urobku samochodami samowyładowczymi (kat.gr.III) - 5 % robót ziemnych</t>
  </si>
  <si>
    <t>14 d.1.1.3</t>
  </si>
  <si>
    <t>KNR 2-01 0214-04 krotność 28</t>
  </si>
  <si>
    <t>Nakłady uzupełn.za każde dalsze rozp. 0.5 km transportu ponad 1 km samochodami samowyładowczymi po drogach utwardzonych ziemi kat.III-IV ( razem 15 km )</t>
  </si>
  <si>
    <t>Razem dział: Wykonanie wykopów w gruntach nieskalistych D-02.01.01</t>
  </si>
  <si>
    <t>1.1.4</t>
  </si>
  <si>
    <t>Wykonanie nasypów D-02.03.01</t>
  </si>
  <si>
    <t>15 d.1.1.4</t>
  </si>
  <si>
    <t>KNNR 1 0407-01 analogia</t>
  </si>
  <si>
    <t>Formowanie i zagęszczanie nasypów o wys. do 3,0 m spycharkami w gruncie kat.I-II / wraz z pozyskaniem pospółki i transportem w miejsce wbudowania /</t>
  </si>
  <si>
    <t>Razem dział: Wykonanie nasypów D-02.03.01</t>
  </si>
  <si>
    <t>1.1.5</t>
  </si>
  <si>
    <t>Koryto wraz z profilowaniem i zagęszczaniem podłoża D-04.01.01</t>
  </si>
  <si>
    <t>16 d.1.1.5</t>
  </si>
  <si>
    <t>KNNR 6 0103-03</t>
  </si>
  <si>
    <t>Profilowanie i zagęszczanie podłoża wykonywane mechanicznie w gruncie kat. II-IV pod warstwy konstrukcyjne nawierzchni</t>
  </si>
  <si>
    <t>Razem dział: Koryto wraz z profilowaniem i zagęszczaniem podłoża D-04.01.01</t>
  </si>
  <si>
    <t>1.1.6</t>
  </si>
  <si>
    <t>Podbudowa z gruntu stabilizowanego cementem D-04.05.01</t>
  </si>
  <si>
    <t>17 d.1.1.6</t>
  </si>
  <si>
    <t>KNNR 6 0109-02 analogia</t>
  </si>
  <si>
    <t>Grunt stabilizowany cementem C3/4 MPa (z betoniarki) gr. 15 cm</t>
  </si>
  <si>
    <t>Razem dział: Podbudowa z gruntu stabilizowanego cementem D-04.05.01</t>
  </si>
  <si>
    <t>1.1.7</t>
  </si>
  <si>
    <t>Podbudowa z kruszywa łamanego stabilizowanego mechanicznie D-04.04.02</t>
  </si>
  <si>
    <t>18 d.1.1.7</t>
  </si>
  <si>
    <t>KNNR 6 0113-02</t>
  </si>
  <si>
    <t>Podbudowa zasadnicza - kruszywo łamane stabilizowane mechanicznie o uziarnieniu ciągłym 0/31,5mm mm - gr. 20 cm ( mieszanka GRH 0/31,5 mm)</t>
  </si>
  <si>
    <t>Razem dział: Podbudowa z kruszywa łamanego stabilizowanego mechanicznie D-04.04.02</t>
  </si>
  <si>
    <t>1.1.8</t>
  </si>
  <si>
    <t xml:space="preserve">Oczyszczenie i skropienie warstw konstrukcyjnych D-04.03.01 </t>
  </si>
  <si>
    <t>19 d.1.1.8</t>
  </si>
  <si>
    <t>KNNR 6 1005-07</t>
  </si>
  <si>
    <t>Analogia - wiązanie międzywarstwowe z emulsji asfaltowej szybkorozpadowej w ilości 0,5 kg/m2 wykonane sprzętem mechanicznym na podbudowie z betonu asfaltowego</t>
  </si>
  <si>
    <t>20 d.1.1.8</t>
  </si>
  <si>
    <t>Analogia - wiązanie międzywarstwowe z emulsji asfaltowej szybkorozpadowej w ilości 0,5 kg/m2 wykonane sprzętem mechanicznym na podbudowie z warstwie wiążącej i nawierzchni sfrezowanej</t>
  </si>
  <si>
    <t xml:space="preserve">Razem dział: Oczyszczenie i skropienie warstw konstrukcyjnych D-04.03.01 </t>
  </si>
  <si>
    <t>1.1.9</t>
  </si>
  <si>
    <t xml:space="preserve">Nawierzchnia z betonu asfaltowego D-05.03.05 </t>
  </si>
  <si>
    <t>21 d.1.1.9</t>
  </si>
  <si>
    <t>KNNR 6 0110-02</t>
  </si>
  <si>
    <t>Podbudowa z mieszanek mineralno-bitumicznych asfaltowych gr. 7 cm - beton asfaltowy AC 22P Krotność = 1.166</t>
  </si>
  <si>
    <t>22 d.1.1.9</t>
  </si>
  <si>
    <t>KNNR 6 0308-02</t>
  </si>
  <si>
    <t>Warstwa wiążąca z betonu asfaltowego AC 16W gr. 5cm</t>
  </si>
  <si>
    <t>23 d.1.1.9</t>
  </si>
  <si>
    <t>KNNR 6 0309-02</t>
  </si>
  <si>
    <t>Warstwa ścieralna z mieszanki mineralno-asfaltowej SMA 11S gr. 4cm</t>
  </si>
  <si>
    <t xml:space="preserve">Razem dział: Nawierzchnia z betonu asfaltowego D-05.03.05 </t>
  </si>
  <si>
    <t>1.1.10</t>
  </si>
  <si>
    <t>Regulacja pionowa studzienek rewizyjnych, zaworów, pokryw studni kablowych D-03.02.01a</t>
  </si>
  <si>
    <t>24 d.1.1.10</t>
  </si>
  <si>
    <t>KNR 2-31 1406-03</t>
  </si>
  <si>
    <t>Regulacja pionowa studzienek dla włazów kanałowych</t>
  </si>
  <si>
    <t>szt.</t>
  </si>
  <si>
    <t>25 d.1.1.10</t>
  </si>
  <si>
    <t>KNR 2-31 1406-05</t>
  </si>
  <si>
    <t>Regulacja pionowa studzienek dla studzienek telefonicznych</t>
  </si>
  <si>
    <t>26 d.1.1.10</t>
  </si>
  <si>
    <t>KNR 2-31 1406-04</t>
  </si>
  <si>
    <t>Regulacja pionowa studzienek dla zaworów wodociągowych i gazowych</t>
  </si>
  <si>
    <t>27 d.1.1.10</t>
  </si>
  <si>
    <t>KNR-W 2-19 0306-05 analogia</t>
  </si>
  <si>
    <t>Rury przepustowe osłonowe DVK fi 110 mm pod przyszły kabel oświetleniowy / uwzględnić wszystkie niezbędne prace do wykonania /</t>
  </si>
  <si>
    <t>Razem dział: Regulacja pionowa studzienek rewizyjnych, zaworów, pokryw studni kablowych D-03.02.01a</t>
  </si>
  <si>
    <t>Razem dział: JEZDNIA</t>
  </si>
  <si>
    <t>1.2</t>
  </si>
  <si>
    <t>MIEJSCA POSTOJOWE</t>
  </si>
  <si>
    <t>1.2.1</t>
  </si>
  <si>
    <t>28 d.1.2.1</t>
  </si>
  <si>
    <t>29 d.1.2.1</t>
  </si>
  <si>
    <t>30 d.1.2.1</t>
  </si>
  <si>
    <t>1.2.2</t>
  </si>
  <si>
    <t>31 d.1.2.2</t>
  </si>
  <si>
    <t>1.2.3</t>
  </si>
  <si>
    <t>32 d.1.2.3</t>
  </si>
  <si>
    <t>KNNR 6 0109-01 analogia</t>
  </si>
  <si>
    <t>Grunt stabilizowany cementem C3/4 MPa (z betoniarki) gr. 10 cm</t>
  </si>
  <si>
    <t>1.2.4</t>
  </si>
  <si>
    <t>Podbudowa z betonu D-04.06.01</t>
  </si>
  <si>
    <t>33 d.1.2.4</t>
  </si>
  <si>
    <t>KNNR 6 0109-01 krotność 1,4</t>
  </si>
  <si>
    <t>Podbudowa zasadnicza z chudego betonu C5/6 MPa gr. 18 cm pielęgnowane piaskiem i wodą Krotność = 1.8</t>
  </si>
  <si>
    <t>Razem dział: Podbudowa z betonu D-04.06.01</t>
  </si>
  <si>
    <t>1.2.5</t>
  </si>
  <si>
    <t>Nawierzchnia z betonowej kostki brukowej D-05.03.23a</t>
  </si>
  <si>
    <t>34 d.1.2.5</t>
  </si>
  <si>
    <t>KNR 2-31 0511-03</t>
  </si>
  <si>
    <t>Nawierzchnie z kostki brukowej betonowej kolor szary grub. 8 cm na podsypce cementowo-piaskowej gr. 3 cm</t>
  </si>
  <si>
    <t>35 d.1.2.5</t>
  </si>
  <si>
    <t>Nawierzchnie z kostki brukowej betonowej kolor czerwony grub. 8 cm na podsypce cementowo-piaskowej gr. 3 cm / linie miejsc postojowych/</t>
  </si>
  <si>
    <t>Razem dział: Nawierzchnia z betonowej kostki brukowej D-05.03.23a</t>
  </si>
  <si>
    <t>Razem dział: MIEJSCA POSTOJOWE</t>
  </si>
  <si>
    <t>1.3</t>
  </si>
  <si>
    <t>CHODNIK</t>
  </si>
  <si>
    <t>1.3.1</t>
  </si>
  <si>
    <t>36 d.1.3.1</t>
  </si>
  <si>
    <t>37 d.1.3.1</t>
  </si>
  <si>
    <t>38 d.1.3.1</t>
  </si>
  <si>
    <t>1.3.2</t>
  </si>
  <si>
    <t>39 d.1.3.2</t>
  </si>
  <si>
    <t>1.3.3</t>
  </si>
  <si>
    <t>40 d.1.3.3</t>
  </si>
  <si>
    <t>1.3.4</t>
  </si>
  <si>
    <t>41 d.1.3.4</t>
  </si>
  <si>
    <t>Nawierzchnie z kostki brukowej betonowej kolor szary grub. 8 cm na podsypce cementowo-piaskowej gr. 5 cm</t>
  </si>
  <si>
    <t>Razem dział: CHODNIK</t>
  </si>
  <si>
    <t>1.4</t>
  </si>
  <si>
    <t>ŚCIEŻKA ROWEROWA</t>
  </si>
  <si>
    <t>1.4.1</t>
  </si>
  <si>
    <t>42 d.1.4.1</t>
  </si>
  <si>
    <t>43 d.1.4.1</t>
  </si>
  <si>
    <t>44 d.1.4.1</t>
  </si>
  <si>
    <t>1.4.2</t>
  </si>
  <si>
    <t>45 d.1.4.2</t>
  </si>
  <si>
    <t>1.4.3</t>
  </si>
  <si>
    <t>46 d.1.4.3</t>
  </si>
  <si>
    <t>1.4.4</t>
  </si>
  <si>
    <t>47 d.1.4.4</t>
  </si>
  <si>
    <t>Nawierzchnie z kostki brukowej betonowej bezfazowej kolor czerwony grub. 8 cm na podsypce cementowo-piaskowej gr. 3 cm</t>
  </si>
  <si>
    <t>Razem dział: ŚCIEŻKA ROWEROWA</t>
  </si>
  <si>
    <t>1.5</t>
  </si>
  <si>
    <t>ELEMENTY ULIC</t>
  </si>
  <si>
    <t>1.5.1</t>
  </si>
  <si>
    <t>Krawężniki betonowe D-08.01.01</t>
  </si>
  <si>
    <t>48 d.1.5.1</t>
  </si>
  <si>
    <t>KNR 2-31 0401-06 analogia</t>
  </si>
  <si>
    <t>Rowki pod krawężniki i ławy krawężnikowe o wym. 30x40 cm w gruncie kat.III-IV wraz z wywozem gruntu z rowka</t>
  </si>
  <si>
    <t>49 d.1.5.1</t>
  </si>
  <si>
    <t>KNNR 6 0403-03</t>
  </si>
  <si>
    <t>Krawężniki betonowe wystające i obniżone o wymiarach 15x30 cm z wykonaniem ław betonowych B15 w ilości 0,085m3/mb na podsypce cementowo-piaskowej ( na połączeniu z parkingiem stosować krawężnik najazdowy 15x22x100 )</t>
  </si>
  <si>
    <t>Razem dział: Krawężniki betonowe D-08.01.01</t>
  </si>
  <si>
    <t>1.5.2</t>
  </si>
  <si>
    <t>Betonowe obrzeża chodnikowe D-08.03.01</t>
  </si>
  <si>
    <t>50 d.1.5.2</t>
  </si>
  <si>
    <t>KNR 2-31 0401-04 analogia</t>
  </si>
  <si>
    <t>Rowki pod krawężniki i ławy krawężnikowe o wymiarach 30x30 cm w gruncie kat.III-IV wraz z wywozem gruntu z rowka</t>
  </si>
  <si>
    <t>51 d.1.5.2</t>
  </si>
  <si>
    <t>KNR 2-31 0402-04 analogia</t>
  </si>
  <si>
    <t>Ława pod obrzeże 8x30 betonowa z oporem B15 w ilości 0,042m3/mb</t>
  </si>
  <si>
    <t>52 d.1.5.2</t>
  </si>
  <si>
    <t>KNNR 6 0404-05</t>
  </si>
  <si>
    <t>Obrzeża betonowe o wymiarach 30x8 cm na podsypce cementowo-piaskowej, spoiny wypełnione zaprawą cementową</t>
  </si>
  <si>
    <t>Razem dział: Betonowe obrzeża chodnikowe D-08.03.01</t>
  </si>
  <si>
    <t>1.5.3</t>
  </si>
  <si>
    <t>Ścieki D-08.05.00</t>
  </si>
  <si>
    <t>53 d.1.5.3</t>
  </si>
  <si>
    <t>KNR AT-03 0402-01</t>
  </si>
  <si>
    <t>Ścieki uliczne z kostki betonowej szarej gr. 8 cm w dwóch rzędach na ławie betonowej B15 w ilości 0,055m3/mb</t>
  </si>
  <si>
    <t>Razem dział: Ścieki D-08.05.00</t>
  </si>
  <si>
    <t>Razem dział: ELEMENTY ULIC</t>
  </si>
  <si>
    <t>1.6</t>
  </si>
  <si>
    <t>ODWODNIENIE</t>
  </si>
  <si>
    <t>1.6.1</t>
  </si>
  <si>
    <t>54 d.1.6.1</t>
  </si>
  <si>
    <t>KNR 2-01 0217-05</t>
  </si>
  <si>
    <t>Wykopy oraz przekopy wykonywane koparkami podsiębiernymi 0.40 m3 na odkład w gruncie kat.I-II - 75% robót ziemnych / grunt przeznaczony do ponownego wbudowania /</t>
  </si>
  <si>
    <t>55 d.1.6.1</t>
  </si>
  <si>
    <t>KNR 2-01 0307-01</t>
  </si>
  <si>
    <t>Roboty ziemne z przewozem gruntu taczkami na odległość do 10 m (kat.gr.I-II) - 25% robót ziemnych</t>
  </si>
  <si>
    <t>56 d.1.6.1</t>
  </si>
  <si>
    <t>KNR 2-01 0307-05</t>
  </si>
  <si>
    <t>Roboty ziemne z przewozem gruntu taczkami - dod.za każde dalsze 10m przewozu (kat.gr.I-II) Krotność = 2</t>
  </si>
  <si>
    <t>57 d.1.6.1</t>
  </si>
  <si>
    <t>KNR 4-01 0108-05</t>
  </si>
  <si>
    <t>Wywóz ziemi samochodami samowyładowczymi na odległość do 1 km grunt.kat. I-II / wywóz nadmiaru gruntu z wykopu /</t>
  </si>
  <si>
    <t>58 d.1.6.1</t>
  </si>
  <si>
    <t>KNR 4-01 0108-08</t>
  </si>
  <si>
    <t>Wywóz ziemi samochodami samowyładowczymi - za każdy następny 1 km / dodatkowo 14 km / Krotność = 14</t>
  </si>
  <si>
    <t>1.6.2</t>
  </si>
  <si>
    <t>Kanalizacja deszczowa D-03.02.01</t>
  </si>
  <si>
    <t>59 d.1.6.2</t>
  </si>
  <si>
    <t>KNNR 1 0527-01</t>
  </si>
  <si>
    <t>Montaż konstrukcji podwieszeń kabli energetycznych i telekomunikacyjnych typ lekki; element o rozpiętości 4 m</t>
  </si>
  <si>
    <t>kpl.</t>
  </si>
  <si>
    <t>60 d.1.6.2</t>
  </si>
  <si>
    <t>KNNR 1 0527-06</t>
  </si>
  <si>
    <t>Demontaż konstrukcji podwieszeń kabli energetycznych i telekomunikacyjnych typ lekki; element o rozpiętości 4 m</t>
  </si>
  <si>
    <t>61 d.1.6.2</t>
  </si>
  <si>
    <t>KNR 2-28 0501-05</t>
  </si>
  <si>
    <t>Podłoża z kruszyw naturalnych grubości 15 cm - podłoża pod sieć kanalizacyjną, studnie, przykanaliki, wpusty</t>
  </si>
  <si>
    <t>62 d.1.6.2</t>
  </si>
  <si>
    <t>KNR 2-01 0322-02</t>
  </si>
  <si>
    <t>Pełne umocnienie pionowych ścian wykopów liniowych o głębok.do 3.0 m wypraskami w grunt.suchych kat.III-IV wraz z rozbiór.</t>
  </si>
  <si>
    <t>63 d.1.6.2</t>
  </si>
  <si>
    <t>KNR 2-18 0625-02 analogia</t>
  </si>
  <si>
    <t>Wpust uliczny betonowy z osadnikiem fi 500 mm - szczelny</t>
  </si>
  <si>
    <t>64 d.1.6.2</t>
  </si>
  <si>
    <t>KNR 2-28 0503-04 analogia</t>
  </si>
  <si>
    <t>Rury kanalizacyjne z tworzyw sztucznych - kielichowe z PVC o śr. nom. 300 mm - rury SN 8 lite</t>
  </si>
  <si>
    <t>65 d.1.6.2</t>
  </si>
  <si>
    <t>kalkulacja własna Uproszczona</t>
  </si>
  <si>
    <t>Włączenie kolektora deszczowego w istniejącą sieć kanalizacji deszczowej fi 300 mm</t>
  </si>
  <si>
    <t>kpl</t>
  </si>
  <si>
    <t>66 d.1.6.2</t>
  </si>
  <si>
    <t>KNR 2-28 0506-02 analogia</t>
  </si>
  <si>
    <t>Przykanaliki z rur kielichowych z PVC o śr. nom. 150 mm (śr.  zew. 160 mm ) - połączenie studzienki ściekowej ze studnią rewizyjną - rury SN 8 lite</t>
  </si>
  <si>
    <t>67 d.1.6.2</t>
  </si>
  <si>
    <t>KNR 2-28 0406-03</t>
  </si>
  <si>
    <t>Studnie rewizyjne z kręgów betonowych o śr. 1000 mm w gotowym wykopie (bez murowania podstawy studni); głębokość do 2 m - właz żeliwny D400 wypełniony betonem cementowym o kształcie kwadratowym</t>
  </si>
  <si>
    <t>68 d.1.6.2</t>
  </si>
  <si>
    <t>KNR 2-28 0501-09</t>
  </si>
  <si>
    <t>Obsypka kolektora deszczowego, studni rewizyjnych, przykanalików, wpustów kruszywem z wykopu - do wysokości 30 cm ponad rurę</t>
  </si>
  <si>
    <t>69 d.1.6.2</t>
  </si>
  <si>
    <t>KNNR 1 0214-05</t>
  </si>
  <si>
    <t>Zasypanie wykopów powyżej 30 cm nad rurą - kruszywo z wykopu</t>
  </si>
  <si>
    <t>Razem dział: Kanalizacja deszczowa D-03.02.01</t>
  </si>
  <si>
    <t>Razem dział: ODWODNIENIE</t>
  </si>
  <si>
    <t>1.7</t>
  </si>
  <si>
    <t>URZĄDZENIA BEZPIECZEŃSTWA RUCHU D.07.00.00</t>
  </si>
  <si>
    <t>1.7.1</t>
  </si>
  <si>
    <t>Oznakowanie pionowe D-07.02.01</t>
  </si>
  <si>
    <t>70 d.1.7.1</t>
  </si>
  <si>
    <t>KNNR 6 0702-01</t>
  </si>
  <si>
    <t>Pionowe znaki drogowe - słupki z rur stalowych</t>
  </si>
  <si>
    <t>71 d.1.7.1</t>
  </si>
  <si>
    <t>KNNR 6 0702-05</t>
  </si>
  <si>
    <t>Pionowe znaki drogowe /A-7-1szt, D-18- 1szt, D-18A-1szt, tabliczka T-29, D-4a-2szt/</t>
  </si>
  <si>
    <t>Razem dział: Oznakowanie pionowe D-07.02.01</t>
  </si>
  <si>
    <t>1.7.2</t>
  </si>
  <si>
    <t>Oznakowanie poziome D-07.01.01</t>
  </si>
  <si>
    <t>72 d.1.7.2</t>
  </si>
  <si>
    <t>KNNR 6 0705-07</t>
  </si>
  <si>
    <t>Oznakowanie poziome jezdni farbą chlorokauczukową - strzałki i inne symbole malowane ręcznie - symbol osoby niepełnosprawnej P-24 - 3szt.</t>
  </si>
  <si>
    <t>73 d.1.7.2</t>
  </si>
  <si>
    <t>Oznakowanie poziome jezdni farbą chlorokauczukową - strzałki i inne symbole malowane ręcznie - miejsce dla niepelnosprawnych pomalowane na kolor niebieski</t>
  </si>
  <si>
    <t>Razem dział: Oznakowanie poziome D-07.01.01</t>
  </si>
  <si>
    <t>Razem dział: URZĄDZENIA BEZPIECZEŃSTWA RUCHU D.07.00.00</t>
  </si>
  <si>
    <t>1.8</t>
  </si>
  <si>
    <t>ROBOTY WYKOŃCZENIOWE</t>
  </si>
  <si>
    <t>74 d.1.8</t>
  </si>
  <si>
    <t>KNR-W 2-01 0505-01</t>
  </si>
  <si>
    <t>Ręczne plantowanie powierzchni gruntu rodzimego kat. I-III</t>
  </si>
  <si>
    <t>75 d.1.8</t>
  </si>
  <si>
    <t>KNR-W 2-01 0510-01</t>
  </si>
  <si>
    <t>Humusowanie terenu z obsianiem przy grubości warstwy humusu 5 cm</t>
  </si>
  <si>
    <t>76 d.1.8</t>
  </si>
  <si>
    <t>KNR-W 2-01 0510-02</t>
  </si>
  <si>
    <t>Humusowanie skarp z obsianiem dodatek za każdy następny 1 cm humusu Krotność = 5</t>
  </si>
  <si>
    <t>Razem dział: ROBOTY WYKOŃCZENIOWE</t>
  </si>
  <si>
    <t>J.przedm.</t>
  </si>
  <si>
    <t>KOSZTORYS OFERTOWY</t>
  </si>
  <si>
    <t>BUDOWA ODCINKA UL. BUDOWLANYCH W LESZNIE - DROGA NR 5</t>
  </si>
  <si>
    <t>Cena jed.</t>
  </si>
  <si>
    <t>Razem dział: UL. BUDOWLANYCH ( netto)</t>
  </si>
  <si>
    <t>PODATEK VAT</t>
  </si>
  <si>
    <t>WARTOŚĆ BRUTTO</t>
  </si>
  <si>
    <t>Ceny jednostkowe i wartości należy podawać z dokładnością do 2 miejsc po przecinku</t>
  </si>
  <si>
    <t>Numer</t>
  </si>
  <si>
    <t>Wyszczególnienie</t>
  </si>
  <si>
    <t>Jednostka</t>
  </si>
  <si>
    <t>Cena</t>
  </si>
  <si>
    <t>SST</t>
  </si>
  <si>
    <t>elementów rozliczeniowych</t>
  </si>
  <si>
    <t>Nazwa</t>
  </si>
  <si>
    <t>PLN</t>
  </si>
  <si>
    <t>*</t>
  </si>
  <si>
    <t>D.00.00.00</t>
  </si>
  <si>
    <t>WYMAGANIA OGÓLNE</t>
  </si>
  <si>
    <t>___</t>
  </si>
  <si>
    <t>Wymagania ogólne:</t>
  </si>
  <si>
    <t>ryczałt</t>
  </si>
  <si>
    <t xml:space="preserve"> - zapewnienie nadzoru archeologicznego,</t>
  </si>
  <si>
    <t xml:space="preserve"> - zabezpieczenie istniejącej osnowy geodezyjnej,</t>
  </si>
  <si>
    <t xml:space="preserve"> - zapewnienie tymczasowej organizacji ruchu,</t>
  </si>
  <si>
    <t xml:space="preserve"> - wykonanie inwentaryzacji powykonawczej,</t>
  </si>
  <si>
    <t>RAZEM_WYMAGANIA OGÓLNE</t>
  </si>
  <si>
    <t>D.01.00.00</t>
  </si>
  <si>
    <t>ROBOTY PRZYGOTOWAWCZE</t>
  </si>
  <si>
    <t>D.01.01.01</t>
  </si>
  <si>
    <t>Roboty odtworzeniowe</t>
  </si>
  <si>
    <t xml:space="preserve"> - odtworzenie trasy i punktów wysokościowych</t>
  </si>
  <si>
    <t>RAZEM_ROBOTY PRZYGOTOWAWCZE</t>
  </si>
  <si>
    <t>D.02.00.00.</t>
  </si>
  <si>
    <t>ROBOTY ZIEMNE</t>
  </si>
  <si>
    <t>D.02.01.01</t>
  </si>
  <si>
    <t>Wykonanie wykopów</t>
  </si>
  <si>
    <t xml:space="preserve"> - wykonanie wykopów w gruntach kat. I - IV wraz z utylizacją</t>
  </si>
  <si>
    <t>RAZEM_ROBOTY ZIEMNE</t>
  </si>
  <si>
    <t>D.04.00.00</t>
  </si>
  <si>
    <t>PODBUDOWY</t>
  </si>
  <si>
    <t>D.04.01.01</t>
  </si>
  <si>
    <t>Profilowanie i zagęszczanie podłoża w korycie</t>
  </si>
  <si>
    <t>__</t>
  </si>
  <si>
    <t xml:space="preserve"> - profilowanie i zagęszczanie podłoża pod warstwę stabilizacji cementem C3/4 MPa o grubości 15 cm (stabilizacja gruntu w mieszarce)</t>
  </si>
  <si>
    <t>D.04.04.02</t>
  </si>
  <si>
    <t>Podbudowa z kruszywa łamanego stabilizowanego mechanicznie</t>
  </si>
  <si>
    <t xml:space="preserve"> - wykonanie warstwa z kruszywa łamanego 0/31,5 stabilizowanego mechanicznie - gr. 20cm</t>
  </si>
  <si>
    <t>D.04.05.01</t>
  </si>
  <si>
    <t>Podłoże z gruntu stabilizowanego cementem</t>
  </si>
  <si>
    <t xml:space="preserve"> - warstwa gruntu stabilizowanego cementem C3/4 MPa o gr. 15 cm (stabilizacja gruntu w mieszarce)</t>
  </si>
  <si>
    <t>RAZEM_PODBUDOWY</t>
  </si>
  <si>
    <t>D.05.00.00</t>
  </si>
  <si>
    <t>NAWIERZCHNIE</t>
  </si>
  <si>
    <t>D.05.03.23</t>
  </si>
  <si>
    <t>Nawierzchnia z betonowej kostki brukowej</t>
  </si>
  <si>
    <r>
      <t xml:space="preserve"> - </t>
    </r>
    <r>
      <rPr>
        <i/>
        <sz val="10"/>
        <rFont val="Times New Roman"/>
        <family val="1"/>
        <charset val="238"/>
      </rPr>
      <t xml:space="preserve">nawierzchnia zjazdu </t>
    </r>
    <r>
      <rPr>
        <sz val="10"/>
        <rFont val="Times New Roman"/>
        <family val="1"/>
        <charset val="238"/>
      </rPr>
      <t>z betonowej kostki brukowej gr. 8cm na podsypce cementowo-piaskowej gr. 3cm (domino - szara)</t>
    </r>
  </si>
  <si>
    <t>RAZEM_NAWIERZCHNIE</t>
  </si>
  <si>
    <t>D.08.00.00</t>
  </si>
  <si>
    <t>D.08.01.01</t>
  </si>
  <si>
    <t>Roboty krawężnikowe</t>
  </si>
  <si>
    <t xml:space="preserve"> - ustawienie krawężników drogowych betonowych o wym. 15x30 cm na ławie betonowej z betonu B-15 z oporem i podsypce cement - piaskowej 1:4 gr. 5 cm (szczegół "A")</t>
  </si>
  <si>
    <t xml:space="preserve"> - ustawienie krawężników drogowych betonowych najazdowych o wym. 15×22cm na ławie betonowej z betonu B-15 z oporem i podsypce cement - piaskowej 1:4 gr. 5 cm (szczegół "D")</t>
  </si>
  <si>
    <t>RAZEM_ELEMENTY ULIC</t>
  </si>
  <si>
    <t>D.09.00.00</t>
  </si>
  <si>
    <t>ZIELEŃ DROGOWA</t>
  </si>
  <si>
    <t>D.09.01.01.</t>
  </si>
  <si>
    <t>Zieleń drogowa</t>
  </si>
  <si>
    <t xml:space="preserve"> - rozłożenie ziemi urodzajnej (grubości 15cm) pod trawniki na terenie płaskim</t>
  </si>
  <si>
    <t xml:space="preserve"> - zakładanie i pielęgnacja trawników typu parkowego na terenie płaskim</t>
  </si>
  <si>
    <t>RAZEM_ZIELEŃ</t>
  </si>
  <si>
    <t>RAZEM</t>
  </si>
  <si>
    <t xml:space="preserve"> </t>
  </si>
  <si>
    <t>WYSZCZEGÓLNIENIE  ELEMENTÓW  ROZLICZENIOWYCH</t>
  </si>
  <si>
    <t>WARTOŚĆ NETTO</t>
  </si>
  <si>
    <t>PODATEK VAT (23%)</t>
  </si>
  <si>
    <t>CZĘŚĆ ZAMÓWIENIA</t>
  </si>
  <si>
    <t>I</t>
  </si>
  <si>
    <t>II</t>
  </si>
  <si>
    <t>budowa odcinka ul. Budowlanych w Lesznie -droga nr 5</t>
  </si>
  <si>
    <t xml:space="preserve">RAZEM WARTOŚĆ </t>
  </si>
  <si>
    <t>budowa dwóch zjazdów indywidualnych w ul. Budowlanych w Lesznie</t>
  </si>
  <si>
    <r>
      <t xml:space="preserve">ZBIORCZA TABELA ELEMENTÓW SCALONYCH dla:
</t>
    </r>
    <r>
      <rPr>
        <b/>
        <sz val="12"/>
        <rFont val="Times New Roman"/>
        <family val="1"/>
        <charset val="238"/>
      </rPr>
      <t xml:space="preserve"> - budowy odcinka ul. Budowlanych w Lesznie -droga nr 5                                                                                                                          - budowy dwóch zjazdów indywidualnych w ul. Budowlanych w Lesznie</t>
    </r>
  </si>
  <si>
    <t>jedn. netto
PLN</t>
  </si>
  <si>
    <t>Wartość netto</t>
  </si>
  <si>
    <t>Zjazd nr: 2 w ul. Budowlanych w km 1+027,1</t>
  </si>
  <si>
    <t>Zjazd nr: 1 w ul. Budowlanych w km 0+897,6</t>
  </si>
  <si>
    <t>WYKONAWCA: ………………………………………………………………………………………………………………………………………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</si>
</sst>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4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0"/>
      <name val="Arial CE"/>
    </font>
    <font>
      <b/>
      <sz val="14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i/>
      <sz val="10"/>
      <color rgb="FFFF0000"/>
      <name val="Times New Roman"/>
      <family val="1"/>
      <charset val="238"/>
    </font>
    <font>
      <i/>
      <sz val="10"/>
      <color indexed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</cellStyleXfs>
  <cellXfs count="221">
    <xf numFmtId="0" fontId="0" fillId="0" borderId="0" xfId="0"/>
    <xf numFmtId="0" fontId="24" fillId="0" borderId="0" xfId="4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4" fontId="25" fillId="0" borderId="0" xfId="0" applyNumberFormat="1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49" fontId="26" fillId="0" borderId="26" xfId="0" applyNumberFormat="1" applyFont="1" applyFill="1" applyBorder="1" applyAlignment="1">
      <alignment horizontal="center" vertical="center" wrapText="1"/>
    </xf>
    <xf numFmtId="4" fontId="26" fillId="0" borderId="26" xfId="0" applyNumberFormat="1" applyFont="1" applyFill="1" applyBorder="1" applyAlignment="1">
      <alignment horizontal="center" vertical="center" wrapText="1"/>
    </xf>
    <xf numFmtId="4" fontId="26" fillId="0" borderId="32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4" fontId="26" fillId="0" borderId="34" xfId="0" applyNumberFormat="1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1" fontId="26" fillId="0" borderId="34" xfId="0" applyNumberFormat="1" applyFont="1" applyFill="1" applyBorder="1" applyAlignment="1">
      <alignment horizontal="center" vertical="center" wrapText="1"/>
    </xf>
    <xf numFmtId="1" fontId="27" fillId="40" borderId="33" xfId="42" applyNumberFormat="1" applyFont="1" applyFill="1" applyBorder="1" applyAlignment="1">
      <alignment horizontal="center" vertical="center" wrapText="1"/>
    </xf>
    <xf numFmtId="0" fontId="27" fillId="40" borderId="10" xfId="42" applyFont="1" applyFill="1" applyBorder="1" applyAlignment="1">
      <alignment horizontal="center" vertical="center" wrapText="1"/>
    </xf>
    <xf numFmtId="49" fontId="27" fillId="40" borderId="10" xfId="42" applyNumberFormat="1" applyFont="1" applyFill="1" applyBorder="1" applyAlignment="1">
      <alignment horizontal="left" vertical="center" wrapText="1"/>
    </xf>
    <xf numFmtId="0" fontId="28" fillId="40" borderId="10" xfId="0" applyFont="1" applyFill="1" applyBorder="1" applyAlignment="1">
      <alignment horizontal="center" vertical="center" wrapText="1"/>
    </xf>
    <xf numFmtId="4" fontId="28" fillId="40" borderId="10" xfId="0" applyNumberFormat="1" applyFont="1" applyFill="1" applyBorder="1" applyAlignment="1">
      <alignment horizontal="center" vertical="center" wrapText="1"/>
    </xf>
    <xf numFmtId="4" fontId="28" fillId="40" borderId="3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4" fontId="29" fillId="0" borderId="10" xfId="0" applyNumberFormat="1" applyFont="1" applyFill="1" applyBorder="1" applyAlignment="1">
      <alignment horizontal="center" vertical="center" wrapText="1"/>
    </xf>
    <xf numFmtId="4" fontId="29" fillId="0" borderId="34" xfId="0" applyNumberFormat="1" applyFont="1" applyFill="1" applyBorder="1" applyAlignment="1">
      <alignment horizontal="center" vertical="center" wrapText="1"/>
    </xf>
    <xf numFmtId="1" fontId="27" fillId="0" borderId="33" xfId="0" applyNumberFormat="1" applyFont="1" applyFill="1" applyBorder="1" applyAlignment="1">
      <alignment horizontal="center" vertical="center" wrapText="1"/>
    </xf>
    <xf numFmtId="4" fontId="27" fillId="0" borderId="34" xfId="0" applyNumberFormat="1" applyFont="1" applyFill="1" applyBorder="1" applyAlignment="1">
      <alignment horizontal="right" vertical="center" wrapText="1"/>
    </xf>
    <xf numFmtId="49" fontId="27" fillId="0" borderId="10" xfId="0" applyNumberFormat="1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 wrapText="1"/>
    </xf>
    <xf numFmtId="4" fontId="28" fillId="0" borderId="34" xfId="0" applyNumberFormat="1" applyFont="1" applyFill="1" applyBorder="1" applyAlignment="1">
      <alignment horizontal="center" vertical="center" wrapText="1"/>
    </xf>
    <xf numFmtId="1" fontId="24" fillId="39" borderId="33" xfId="42" applyNumberFormat="1" applyFont="1" applyFill="1" applyBorder="1" applyAlignment="1">
      <alignment horizontal="center" vertical="center" wrapText="1"/>
    </xf>
    <xf numFmtId="0" fontId="24" fillId="39" borderId="10" xfId="42" applyFont="1" applyFill="1" applyBorder="1" applyAlignment="1">
      <alignment horizontal="center" vertical="center" wrapText="1"/>
    </xf>
    <xf numFmtId="49" fontId="24" fillId="39" borderId="10" xfId="42" applyNumberFormat="1" applyFont="1" applyFill="1" applyBorder="1" applyAlignment="1">
      <alignment horizontal="left" vertical="center" wrapText="1"/>
    </xf>
    <xf numFmtId="0" fontId="24" fillId="39" borderId="10" xfId="42" applyNumberFormat="1" applyFont="1" applyFill="1" applyBorder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 wrapText="1"/>
    </xf>
    <xf numFmtId="4" fontId="24" fillId="0" borderId="34" xfId="42" applyNumberFormat="1" applyFont="1" applyFill="1" applyBorder="1" applyAlignment="1">
      <alignment horizontal="right" vertical="center" wrapText="1"/>
    </xf>
    <xf numFmtId="4" fontId="24" fillId="0" borderId="10" xfId="0" applyNumberFormat="1" applyFont="1" applyFill="1" applyBorder="1" applyAlignment="1">
      <alignment horizontal="center" vertical="top" wrapText="1"/>
    </xf>
    <xf numFmtId="4" fontId="24" fillId="0" borderId="34" xfId="0" applyNumberFormat="1" applyFont="1" applyFill="1" applyBorder="1" applyAlignment="1">
      <alignment horizontal="center" vertical="top" wrapText="1"/>
    </xf>
    <xf numFmtId="0" fontId="27" fillId="39" borderId="10" xfId="42" applyFont="1" applyFill="1" applyBorder="1" applyAlignment="1">
      <alignment horizontal="center" vertical="center" wrapText="1"/>
    </xf>
    <xf numFmtId="49" fontId="24" fillId="41" borderId="10" xfId="42" applyNumberFormat="1" applyFont="1" applyFill="1" applyBorder="1" applyAlignment="1">
      <alignment horizontal="left" vertical="center" wrapText="1"/>
    </xf>
    <xf numFmtId="1" fontId="24" fillId="0" borderId="33" xfId="0" applyNumberFormat="1" applyFont="1" applyFill="1" applyBorder="1" applyAlignment="1">
      <alignment horizontal="center" vertical="center" wrapText="1"/>
    </xf>
    <xf numFmtId="49" fontId="27" fillId="39" borderId="10" xfId="42" applyNumberFormat="1" applyFont="1" applyFill="1" applyBorder="1" applyAlignment="1">
      <alignment horizontal="left" vertical="center" wrapText="1"/>
    </xf>
    <xf numFmtId="4" fontId="27" fillId="0" borderId="34" xfId="42" applyNumberFormat="1" applyFont="1" applyFill="1" applyBorder="1" applyAlignment="1">
      <alignment horizontal="right" vertical="center" wrapText="1"/>
    </xf>
    <xf numFmtId="49" fontId="24" fillId="0" borderId="10" xfId="42" applyNumberFormat="1" applyFont="1" applyFill="1" applyBorder="1" applyAlignment="1">
      <alignment horizontal="left" vertical="center" wrapText="1"/>
    </xf>
    <xf numFmtId="1" fontId="27" fillId="0" borderId="33" xfId="42" applyNumberFormat="1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center" vertical="center" wrapText="1"/>
    </xf>
    <xf numFmtId="49" fontId="27" fillId="0" borderId="10" xfId="42" applyNumberFormat="1" applyFont="1" applyFill="1" applyBorder="1" applyAlignment="1">
      <alignment horizontal="left" vertical="center" wrapText="1"/>
    </xf>
    <xf numFmtId="1" fontId="24" fillId="0" borderId="33" xfId="42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38" xfId="44" applyFont="1" applyBorder="1" applyAlignment="1">
      <alignment horizontal="center" vertical="center" wrapText="1"/>
    </xf>
    <xf numFmtId="4" fontId="33" fillId="0" borderId="39" xfId="0" applyNumberFormat="1" applyFont="1" applyFill="1" applyBorder="1" applyAlignment="1">
      <alignment horizontal="right" vertical="center" wrapText="1"/>
    </xf>
    <xf numFmtId="0" fontId="24" fillId="0" borderId="0" xfId="42" applyFont="1" applyFill="1" applyBorder="1" applyAlignment="1">
      <alignment vertical="center" wrapText="1"/>
    </xf>
    <xf numFmtId="2" fontId="24" fillId="39" borderId="0" xfId="42" applyNumberFormat="1" applyFont="1" applyFill="1" applyBorder="1" applyAlignment="1">
      <alignment vertical="center" wrapText="1"/>
    </xf>
    <xf numFmtId="0" fontId="24" fillId="39" borderId="0" xfId="42" applyFont="1" applyFill="1" applyBorder="1" applyAlignment="1">
      <alignment vertical="center" wrapText="1"/>
    </xf>
    <xf numFmtId="0" fontId="24" fillId="0" borderId="0" xfId="45" applyFont="1" applyFill="1" applyBorder="1" applyAlignment="1">
      <alignment vertical="center" wrapText="1"/>
    </xf>
    <xf numFmtId="0" fontId="24" fillId="0" borderId="0" xfId="45" applyFont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2" fontId="34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2" fontId="24" fillId="0" borderId="0" xfId="0" applyNumberFormat="1" applyFont="1" applyFill="1" applyBorder="1" applyAlignment="1">
      <alignment vertical="center" wrapText="1"/>
    </xf>
    <xf numFmtId="2" fontId="24" fillId="42" borderId="0" xfId="42" applyNumberFormat="1" applyFont="1" applyFill="1" applyBorder="1" applyAlignment="1">
      <alignment vertical="center" wrapText="1"/>
    </xf>
    <xf numFmtId="0" fontId="24" fillId="42" borderId="0" xfId="42" applyFont="1" applyFill="1" applyBorder="1" applyAlignment="1">
      <alignment vertical="center" wrapText="1"/>
    </xf>
    <xf numFmtId="165" fontId="24" fillId="39" borderId="0" xfId="42" applyNumberFormat="1" applyFont="1" applyFill="1" applyBorder="1" applyAlignment="1">
      <alignment vertical="center" wrapText="1"/>
    </xf>
    <xf numFmtId="0" fontId="24" fillId="42" borderId="0" xfId="42" applyFont="1" applyFill="1" applyBorder="1" applyAlignment="1">
      <alignment horizontal="left" vertical="center" wrapText="1"/>
    </xf>
    <xf numFmtId="0" fontId="24" fillId="39" borderId="0" xfId="42" applyFont="1" applyFill="1" applyBorder="1" applyAlignment="1">
      <alignment horizontal="left" vertical="center" wrapText="1"/>
    </xf>
    <xf numFmtId="4" fontId="24" fillId="39" borderId="0" xfId="42" applyNumberFormat="1" applyFont="1" applyFill="1" applyBorder="1" applyAlignment="1">
      <alignment vertical="center" wrapText="1"/>
    </xf>
    <xf numFmtId="0" fontId="28" fillId="40" borderId="0" xfId="0" applyFont="1" applyFill="1" applyBorder="1" applyAlignment="1">
      <alignment horizontal="center" vertical="center" wrapText="1"/>
    </xf>
    <xf numFmtId="4" fontId="28" fillId="40" borderId="0" xfId="0" applyNumberFormat="1" applyFont="1" applyFill="1" applyBorder="1" applyAlignment="1">
      <alignment horizontal="center" vertical="center" wrapText="1"/>
    </xf>
    <xf numFmtId="2" fontId="24" fillId="0" borderId="0" xfId="45" applyNumberFormat="1" applyFont="1" applyBorder="1" applyAlignment="1">
      <alignment vertical="center" wrapText="1"/>
    </xf>
    <xf numFmtId="1" fontId="24" fillId="39" borderId="0" xfId="42" applyNumberFormat="1" applyFont="1" applyFill="1" applyBorder="1" applyAlignment="1">
      <alignment horizontal="center" vertical="center" wrapText="1"/>
    </xf>
    <xf numFmtId="0" fontId="24" fillId="39" borderId="0" xfId="42" applyFont="1" applyFill="1" applyBorder="1" applyAlignment="1">
      <alignment horizontal="center" vertical="center" wrapText="1"/>
    </xf>
    <xf numFmtId="49" fontId="25" fillId="39" borderId="0" xfId="42" applyNumberFormat="1" applyFont="1" applyFill="1" applyBorder="1" applyAlignment="1">
      <alignment horizontal="left" vertical="center" wrapText="1"/>
    </xf>
    <xf numFmtId="0" fontId="24" fillId="39" borderId="0" xfId="42" applyNumberFormat="1" applyFont="1" applyFill="1" applyBorder="1" applyAlignment="1">
      <alignment horizontal="center" vertical="center" wrapText="1"/>
    </xf>
    <xf numFmtId="4" fontId="25" fillId="39" borderId="0" xfId="42" applyNumberFormat="1" applyFont="1" applyFill="1" applyBorder="1" applyAlignment="1">
      <alignment horizontal="center" vertical="center" wrapText="1"/>
    </xf>
    <xf numFmtId="4" fontId="24" fillId="0" borderId="0" xfId="45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/>
    </xf>
    <xf numFmtId="0" fontId="36" fillId="0" borderId="0" xfId="0" quotePrefix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 wrapText="1"/>
    </xf>
    <xf numFmtId="4" fontId="0" fillId="0" borderId="0" xfId="0" applyNumberFormat="1" applyFill="1" applyBorder="1" applyAlignment="1">
      <alignment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24" fillId="39" borderId="0" xfId="42" applyNumberFormat="1" applyFont="1" applyFill="1" applyBorder="1" applyAlignment="1">
      <alignment horizontal="center" vertical="center"/>
    </xf>
    <xf numFmtId="4" fontId="24" fillId="39" borderId="0" xfId="42" applyNumberFormat="1" applyFont="1" applyFill="1" applyBorder="1" applyAlignment="1">
      <alignment horizontal="center" vertical="center" wrapText="1"/>
    </xf>
    <xf numFmtId="0" fontId="27" fillId="0" borderId="0" xfId="46" applyFont="1" applyBorder="1" applyAlignment="1">
      <alignment horizontal="center"/>
    </xf>
    <xf numFmtId="0" fontId="24" fillId="0" borderId="0" xfId="46" applyFont="1" applyBorder="1" applyAlignment="1">
      <alignment horizontal="center"/>
    </xf>
    <xf numFmtId="4" fontId="27" fillId="0" borderId="42" xfId="0" applyNumberFormat="1" applyFont="1" applyFill="1" applyBorder="1" applyAlignment="1">
      <alignment horizontal="center" vertical="center" wrapText="1"/>
    </xf>
    <xf numFmtId="4" fontId="27" fillId="0" borderId="43" xfId="0" applyNumberFormat="1" applyFont="1" applyFill="1" applyBorder="1" applyAlignment="1">
      <alignment horizontal="center" vertical="top"/>
    </xf>
    <xf numFmtId="49" fontId="41" fillId="0" borderId="38" xfId="0" applyNumberFormat="1" applyFont="1" applyFill="1" applyBorder="1" applyAlignment="1">
      <alignment horizontal="center" vertical="center"/>
    </xf>
    <xf numFmtId="0" fontId="41" fillId="0" borderId="27" xfId="0" applyFont="1" applyFill="1" applyBorder="1" applyAlignment="1">
      <alignment horizontal="center" vertical="center"/>
    </xf>
    <xf numFmtId="3" fontId="41" fillId="0" borderId="39" xfId="0" applyNumberFormat="1" applyFont="1" applyFill="1" applyBorder="1" applyAlignment="1">
      <alignment horizontal="center" vertical="center"/>
    </xf>
    <xf numFmtId="0" fontId="27" fillId="0" borderId="31" xfId="46" applyFont="1" applyBorder="1" applyAlignment="1">
      <alignment horizontal="center" vertical="center" wrapText="1"/>
    </xf>
    <xf numFmtId="0" fontId="27" fillId="0" borderId="26" xfId="46" applyFont="1" applyBorder="1" applyAlignment="1">
      <alignment horizontal="left" vertical="center" wrapText="1"/>
    </xf>
    <xf numFmtId="4" fontId="27" fillId="0" borderId="32" xfId="47" applyNumberFormat="1" applyFont="1" applyFill="1" applyBorder="1" applyAlignment="1">
      <alignment horizontal="right" vertical="center" wrapText="1"/>
    </xf>
    <xf numFmtId="0" fontId="27" fillId="0" borderId="33" xfId="46" applyFont="1" applyFill="1" applyBorder="1" applyAlignment="1">
      <alignment horizontal="center" vertical="center"/>
    </xf>
    <xf numFmtId="0" fontId="27" fillId="0" borderId="10" xfId="46" applyFont="1" applyFill="1" applyBorder="1" applyAlignment="1">
      <alignment vertical="center" wrapText="1"/>
    </xf>
    <xf numFmtId="4" fontId="27" fillId="0" borderId="34" xfId="46" applyNumberFormat="1" applyFont="1" applyFill="1" applyBorder="1" applyAlignment="1">
      <alignment horizontal="right" vertical="center"/>
    </xf>
    <xf numFmtId="1" fontId="32" fillId="0" borderId="17" xfId="0" applyNumberFormat="1" applyFont="1" applyFill="1" applyBorder="1" applyAlignment="1">
      <alignment horizontal="center" vertical="center"/>
    </xf>
    <xf numFmtId="0" fontId="32" fillId="0" borderId="44" xfId="43" applyFont="1" applyFill="1" applyBorder="1" applyAlignment="1">
      <alignment horizontal="right" vertical="center" wrapText="1"/>
    </xf>
    <xf numFmtId="4" fontId="40" fillId="0" borderId="45" xfId="43" applyNumberFormat="1" applyFont="1" applyFill="1" applyBorder="1" applyAlignment="1">
      <alignment horizontal="right" vertical="center" wrapText="1"/>
    </xf>
    <xf numFmtId="49" fontId="24" fillId="0" borderId="0" xfId="43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3" fillId="0" borderId="0" xfId="0" applyFont="1"/>
    <xf numFmtId="0" fontId="44" fillId="0" borderId="0" xfId="0" applyFont="1"/>
    <xf numFmtId="4" fontId="44" fillId="0" borderId="0" xfId="0" applyNumberFormat="1" applyFont="1"/>
    <xf numFmtId="0" fontId="24" fillId="0" borderId="0" xfId="43" applyFont="1" applyFill="1" applyBorder="1" applyAlignment="1">
      <alignment horizontal="center" vertical="center" wrapText="1"/>
    </xf>
    <xf numFmtId="4" fontId="24" fillId="0" borderId="0" xfId="43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Alignment="1">
      <alignment wrapText="1"/>
    </xf>
    <xf numFmtId="0" fontId="26" fillId="0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0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18" fillId="38" borderId="29" xfId="0" applyFont="1" applyFill="1" applyBorder="1" applyAlignment="1">
      <alignment horizontal="left" wrapText="1"/>
    </xf>
    <xf numFmtId="0" fontId="18" fillId="38" borderId="30" xfId="0" applyFont="1" applyFill="1" applyBorder="1" applyAlignment="1">
      <alignment horizontal="left" wrapText="1"/>
    </xf>
    <xf numFmtId="0" fontId="18" fillId="37" borderId="22" xfId="0" applyNumberFormat="1" applyFont="1" applyFill="1" applyBorder="1" applyAlignment="1">
      <alignment horizontal="left" wrapText="1"/>
    </xf>
    <xf numFmtId="0" fontId="18" fillId="37" borderId="23" xfId="0" applyNumberFormat="1" applyFont="1" applyFill="1" applyBorder="1" applyAlignment="1">
      <alignment horizontal="left" wrapText="1"/>
    </xf>
    <xf numFmtId="0" fontId="18" fillId="38" borderId="22" xfId="0" applyNumberFormat="1" applyFont="1" applyFill="1" applyBorder="1" applyAlignment="1">
      <alignment horizontal="left" wrapText="1"/>
    </xf>
    <xf numFmtId="0" fontId="18" fillId="38" borderId="23" xfId="0" applyNumberFormat="1" applyFont="1" applyFill="1" applyBorder="1" applyAlignment="1">
      <alignment horizontal="left" wrapText="1"/>
    </xf>
    <xf numFmtId="0" fontId="20" fillId="34" borderId="13" xfId="0" applyFont="1" applyFill="1" applyBorder="1" applyAlignment="1">
      <alignment horizontal="center" wrapText="1"/>
    </xf>
    <xf numFmtId="0" fontId="20" fillId="34" borderId="14" xfId="0" applyFont="1" applyFill="1" applyBorder="1" applyAlignment="1">
      <alignment horizontal="center" wrapText="1"/>
    </xf>
    <xf numFmtId="0" fontId="20" fillId="34" borderId="15" xfId="0" applyFont="1" applyFill="1" applyBorder="1" applyAlignment="1">
      <alignment horizontal="center" wrapText="1"/>
    </xf>
    <xf numFmtId="0" fontId="19" fillId="34" borderId="16" xfId="0" applyFont="1" applyFill="1" applyBorder="1" applyAlignment="1">
      <alignment horizontal="center" wrapText="1"/>
    </xf>
    <xf numFmtId="0" fontId="19" fillId="34" borderId="0" xfId="0" applyFont="1" applyFill="1" applyBorder="1" applyAlignment="1">
      <alignment horizontal="center" wrapText="1"/>
    </xf>
    <xf numFmtId="0" fontId="19" fillId="34" borderId="17" xfId="0" applyFont="1" applyFill="1" applyBorder="1" applyAlignment="1">
      <alignment horizontal="center" wrapText="1"/>
    </xf>
    <xf numFmtId="0" fontId="18" fillId="0" borderId="22" xfId="0" applyNumberFormat="1" applyFont="1" applyBorder="1" applyAlignment="1">
      <alignment horizontal="left" wrapText="1"/>
    </xf>
    <xf numFmtId="0" fontId="18" fillId="0" borderId="23" xfId="0" applyNumberFormat="1" applyFont="1" applyBorder="1" applyAlignment="1">
      <alignment horizontal="left" wrapText="1"/>
    </xf>
    <xf numFmtId="1" fontId="22" fillId="39" borderId="0" xfId="42" applyNumberFormat="1" applyFont="1" applyFill="1" applyBorder="1" applyAlignment="1">
      <alignment horizontal="center" vertical="center" wrapText="1"/>
    </xf>
    <xf numFmtId="0" fontId="24" fillId="0" borderId="0" xfId="4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1" fontId="26" fillId="0" borderId="31" xfId="0" applyNumberFormat="1" applyFont="1" applyFill="1" applyBorder="1" applyAlignment="1">
      <alignment horizontal="center" vertical="center" wrapText="1"/>
    </xf>
    <xf numFmtId="1" fontId="26" fillId="0" borderId="33" xfId="0" applyNumberFormat="1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right" vertical="center" wrapText="1"/>
    </xf>
    <xf numFmtId="0" fontId="30" fillId="0" borderId="36" xfId="0" applyFont="1" applyFill="1" applyBorder="1" applyAlignment="1">
      <alignment horizontal="right" vertical="center" wrapText="1"/>
    </xf>
    <xf numFmtId="0" fontId="30" fillId="0" borderId="37" xfId="0" applyFont="1" applyFill="1" applyBorder="1" applyAlignment="1">
      <alignment horizontal="right" vertical="center" wrapText="1"/>
    </xf>
    <xf numFmtId="0" fontId="30" fillId="0" borderId="10" xfId="0" applyFont="1" applyFill="1" applyBorder="1" applyAlignment="1">
      <alignment horizontal="right" vertical="center"/>
    </xf>
    <xf numFmtId="0" fontId="30" fillId="0" borderId="10" xfId="0" applyFont="1" applyFill="1" applyBorder="1" applyAlignment="1">
      <alignment horizontal="right" vertical="center" wrapText="1"/>
    </xf>
    <xf numFmtId="0" fontId="30" fillId="0" borderId="10" xfId="0" applyFont="1" applyBorder="1" applyAlignment="1">
      <alignment horizontal="right" vertical="center" wrapText="1"/>
    </xf>
    <xf numFmtId="0" fontId="30" fillId="39" borderId="10" xfId="42" applyFont="1" applyFill="1" applyBorder="1" applyAlignment="1">
      <alignment horizontal="right" vertical="center" wrapText="1"/>
    </xf>
    <xf numFmtId="0" fontId="24" fillId="39" borderId="10" xfId="42" applyFont="1" applyFill="1" applyBorder="1" applyAlignment="1">
      <alignment horizontal="right" vertical="center" wrapText="1"/>
    </xf>
    <xf numFmtId="0" fontId="32" fillId="0" borderId="27" xfId="44" applyFont="1" applyBorder="1" applyAlignment="1">
      <alignment horizontal="right" vertical="center" wrapText="1"/>
    </xf>
    <xf numFmtId="0" fontId="30" fillId="0" borderId="27" xfId="44" applyFont="1" applyBorder="1" applyAlignment="1">
      <alignment horizontal="right" vertical="center" wrapText="1"/>
    </xf>
    <xf numFmtId="0" fontId="22" fillId="0" borderId="0" xfId="46" applyFont="1" applyBorder="1" applyAlignment="1">
      <alignment horizontal="center" vertical="center" wrapText="1"/>
    </xf>
    <xf numFmtId="49" fontId="27" fillId="0" borderId="40" xfId="0" applyNumberFormat="1" applyFont="1" applyFill="1" applyBorder="1" applyAlignment="1">
      <alignment horizontal="center" vertical="center" wrapText="1"/>
    </xf>
    <xf numFmtId="49" fontId="27" fillId="0" borderId="41" xfId="0" applyNumberFormat="1" applyFont="1" applyFill="1" applyBorder="1" applyAlignment="1">
      <alignment horizontal="center" vertical="center" wrapText="1"/>
    </xf>
    <xf numFmtId="49" fontId="27" fillId="0" borderId="26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0" xfId="43" applyFont="1" applyFill="1" applyBorder="1" applyAlignment="1">
      <alignment horizontal="left" vertical="center"/>
    </xf>
    <xf numFmtId="0" fontId="18" fillId="34" borderId="20" xfId="0" applyFont="1" applyFill="1" applyBorder="1" applyAlignment="1">
      <alignment horizontal="center" wrapText="1"/>
    </xf>
    <xf numFmtId="4" fontId="18" fillId="0" borderId="24" xfId="0" applyNumberFormat="1" applyFont="1" applyBorder="1" applyProtection="1"/>
    <xf numFmtId="0" fontId="18" fillId="34" borderId="18" xfId="0" applyFont="1" applyFill="1" applyBorder="1" applyAlignment="1">
      <alignment horizontal="center" wrapText="1"/>
    </xf>
    <xf numFmtId="0" fontId="18" fillId="34" borderId="19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wrapText="1"/>
    </xf>
    <xf numFmtId="0" fontId="0" fillId="0" borderId="10" xfId="0" applyBorder="1"/>
    <xf numFmtId="0" fontId="18" fillId="0" borderId="21" xfId="0" applyFont="1" applyBorder="1" applyAlignment="1">
      <alignment horizontal="center" wrapText="1"/>
    </xf>
    <xf numFmtId="0" fontId="18" fillId="0" borderId="21" xfId="0" applyNumberFormat="1" applyFont="1" applyBorder="1" applyAlignment="1">
      <alignment horizontal="center" wrapText="1"/>
    </xf>
    <xf numFmtId="0" fontId="18" fillId="0" borderId="21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NumberFormat="1" applyBorder="1" applyAlignment="1">
      <alignment wrapText="1"/>
    </xf>
    <xf numFmtId="0" fontId="0" fillId="0" borderId="12" xfId="0" applyBorder="1"/>
    <xf numFmtId="0" fontId="18" fillId="35" borderId="22" xfId="0" applyFont="1" applyFill="1" applyBorder="1" applyAlignment="1">
      <alignment horizontal="left" wrapText="1"/>
    </xf>
    <xf numFmtId="0" fontId="18" fillId="35" borderId="23" xfId="0" applyFont="1" applyFill="1" applyBorder="1" applyAlignment="1">
      <alignment wrapText="1"/>
    </xf>
    <xf numFmtId="0" fontId="18" fillId="35" borderId="23" xfId="0" applyNumberFormat="1" applyFont="1" applyFill="1" applyBorder="1" applyAlignment="1">
      <alignment wrapText="1"/>
    </xf>
    <xf numFmtId="0" fontId="0" fillId="35" borderId="23" xfId="0" applyFill="1" applyBorder="1"/>
    <xf numFmtId="0" fontId="0" fillId="35" borderId="24" xfId="0" applyFill="1" applyBorder="1"/>
    <xf numFmtId="0" fontId="18" fillId="33" borderId="22" xfId="0" applyFont="1" applyFill="1" applyBorder="1" applyAlignment="1">
      <alignment wrapText="1"/>
    </xf>
    <xf numFmtId="0" fontId="18" fillId="33" borderId="23" xfId="0" applyFont="1" applyFill="1" applyBorder="1" applyAlignment="1">
      <alignment wrapText="1"/>
    </xf>
    <xf numFmtId="0" fontId="18" fillId="33" borderId="23" xfId="0" applyNumberFormat="1" applyFont="1" applyFill="1" applyBorder="1" applyAlignment="1">
      <alignment wrapText="1"/>
    </xf>
    <xf numFmtId="0" fontId="0" fillId="33" borderId="23" xfId="0" applyFill="1" applyBorder="1"/>
    <xf numFmtId="0" fontId="0" fillId="33" borderId="24" xfId="0" applyFill="1" applyBorder="1"/>
    <xf numFmtId="0" fontId="0" fillId="0" borderId="25" xfId="0" applyBorder="1" applyAlignment="1">
      <alignment wrapText="1"/>
    </xf>
    <xf numFmtId="0" fontId="0" fillId="0" borderId="25" xfId="0" applyNumberFormat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18" fillId="0" borderId="23" xfId="0" applyFont="1" applyBorder="1"/>
    <xf numFmtId="0" fontId="0" fillId="0" borderId="21" xfId="0" applyBorder="1" applyAlignment="1">
      <alignment wrapText="1"/>
    </xf>
    <xf numFmtId="0" fontId="0" fillId="0" borderId="21" xfId="0" applyNumberFormat="1" applyBorder="1" applyAlignment="1">
      <alignment wrapText="1"/>
    </xf>
    <xf numFmtId="0" fontId="0" fillId="0" borderId="21" xfId="0" applyBorder="1"/>
    <xf numFmtId="0" fontId="18" fillId="33" borderId="23" xfId="0" applyFont="1" applyFill="1" applyBorder="1"/>
    <xf numFmtId="0" fontId="18" fillId="36" borderId="22" xfId="0" applyFont="1" applyFill="1" applyBorder="1" applyAlignment="1">
      <alignment wrapText="1"/>
    </xf>
    <xf numFmtId="0" fontId="18" fillId="36" borderId="23" xfId="0" applyFont="1" applyFill="1" applyBorder="1" applyAlignment="1">
      <alignment wrapText="1"/>
    </xf>
    <xf numFmtId="0" fontId="18" fillId="36" borderId="23" xfId="0" applyNumberFormat="1" applyFont="1" applyFill="1" applyBorder="1" applyAlignment="1">
      <alignment wrapText="1"/>
    </xf>
    <xf numFmtId="0" fontId="18" fillId="36" borderId="23" xfId="0" applyFont="1" applyFill="1" applyBorder="1"/>
    <xf numFmtId="0" fontId="18" fillId="36" borderId="24" xfId="0" applyFont="1" applyFill="1" applyBorder="1"/>
    <xf numFmtId="4" fontId="0" fillId="0" borderId="21" xfId="0" applyNumberFormat="1" applyBorder="1"/>
    <xf numFmtId="4" fontId="18" fillId="0" borderId="24" xfId="0" applyNumberFormat="1" applyFont="1" applyBorder="1"/>
    <xf numFmtId="4" fontId="18" fillId="36" borderId="24" xfId="0" applyNumberFormat="1" applyFont="1" applyFill="1" applyBorder="1"/>
    <xf numFmtId="4" fontId="0" fillId="0" borderId="26" xfId="0" applyNumberFormat="1" applyBorder="1"/>
    <xf numFmtId="4" fontId="0" fillId="0" borderId="10" xfId="0" applyNumberFormat="1" applyBorder="1"/>
    <xf numFmtId="4" fontId="0" fillId="0" borderId="27" xfId="0" applyNumberFormat="1" applyBorder="1"/>
    <xf numFmtId="4" fontId="18" fillId="33" borderId="24" xfId="0" applyNumberFormat="1" applyFont="1" applyFill="1" applyBorder="1"/>
    <xf numFmtId="0" fontId="18" fillId="37" borderId="23" xfId="0" applyFont="1" applyFill="1" applyBorder="1"/>
    <xf numFmtId="0" fontId="18" fillId="37" borderId="28" xfId="0" applyFont="1" applyFill="1" applyBorder="1"/>
    <xf numFmtId="4" fontId="18" fillId="37" borderId="11" xfId="0" applyNumberFormat="1" applyFont="1" applyFill="1" applyBorder="1"/>
    <xf numFmtId="0" fontId="18" fillId="38" borderId="23" xfId="0" applyFont="1" applyFill="1" applyBorder="1"/>
    <xf numFmtId="0" fontId="18" fillId="38" borderId="28" xfId="0" applyFont="1" applyFill="1" applyBorder="1"/>
    <xf numFmtId="4" fontId="18" fillId="38" borderId="11" xfId="0" applyNumberFormat="1" applyFont="1" applyFill="1" applyBorder="1"/>
    <xf numFmtId="0" fontId="0" fillId="38" borderId="30" xfId="0" applyFill="1" applyBorder="1"/>
    <xf numFmtId="0" fontId="0" fillId="0" borderId="26" xfId="0" applyBorder="1" applyAlignment="1">
      <alignment wrapText="1"/>
    </xf>
    <xf numFmtId="0" fontId="0" fillId="0" borderId="26" xfId="0" applyNumberFormat="1" applyBorder="1" applyAlignment="1">
      <alignment wrapText="1"/>
    </xf>
  </cellXfs>
  <cellStyles count="48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_Droga S5 - przedmiar drogowy wersja 30_09" xfId="42" xr:uid="{CB45C3B9-1325-40A8-A3F3-114A403E2D75}"/>
    <cellStyle name="Normalny_KOSZTORYS OFERTOWY - roboty elektryczne" xfId="45" xr:uid="{2931A71B-B5E0-409D-A09B-1183AAAB5D9F}"/>
    <cellStyle name="Normalny_Kosztorys Radzymin-Wyszków 24.11.05r" xfId="46" xr:uid="{ED69FEC5-EEB4-4898-A1DA-15EBB83F9BCD}"/>
    <cellStyle name="Normalny_POL" xfId="43" xr:uid="{2FF41B43-AC41-4A13-9BCB-68B3B430A5BB}"/>
    <cellStyle name="Normalny_S-8,  Etap I" xfId="47" xr:uid="{04541721-83A1-48AA-AFB7-DED4C95F1068}"/>
    <cellStyle name="Normalny_WC_PRZEDMIARY" xfId="44" xr:uid="{40682507-6094-4487-BA47-4AE3497B8BC3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9" defaultPivotStyle="PivotStyleLight16"/>
  <colors>
    <mruColors>
      <color rgb="FF66CCFF"/>
      <color rgb="FFFFCCFF"/>
      <color rgb="FF99FF9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0"/>
  <sheetViews>
    <sheetView tabSelected="1" topLeftCell="A61" zoomScaleNormal="100" workbookViewId="0">
      <selection activeCell="F156" sqref="F156"/>
    </sheetView>
  </sheetViews>
  <sheetFormatPr defaultRowHeight="14.25"/>
  <cols>
    <col min="1" max="1" width="9" style="171"/>
    <col min="2" max="2" width="9.625" style="171" customWidth="1"/>
    <col min="3" max="3" width="54" style="170" customWidth="1"/>
    <col min="4" max="4" width="9" style="169" customWidth="1"/>
    <col min="5" max="6" width="9" style="169"/>
    <col min="7" max="7" width="11" style="169" bestFit="1" customWidth="1"/>
    <col min="8" max="16384" width="9" style="169"/>
  </cols>
  <sheetData>
    <row r="1" spans="1:7" ht="18" customHeight="1">
      <c r="A1" s="133" t="s">
        <v>299</v>
      </c>
      <c r="B1" s="134"/>
      <c r="C1" s="134"/>
      <c r="D1" s="134"/>
      <c r="E1" s="134"/>
      <c r="F1" s="134"/>
      <c r="G1" s="135"/>
    </row>
    <row r="2" spans="1:7" ht="15.75" customHeight="1">
      <c r="A2" s="136" t="s">
        <v>300</v>
      </c>
      <c r="B2" s="137"/>
      <c r="C2" s="137"/>
      <c r="D2" s="137"/>
      <c r="E2" s="137"/>
      <c r="F2" s="137"/>
      <c r="G2" s="138"/>
    </row>
    <row r="3" spans="1:7" ht="23.25" customHeight="1" thickBot="1">
      <c r="A3" s="167" t="s">
        <v>385</v>
      </c>
      <c r="B3" s="168"/>
      <c r="C3" s="168"/>
      <c r="D3" s="168"/>
      <c r="E3" s="168"/>
      <c r="F3" s="168"/>
      <c r="G3" s="165"/>
    </row>
    <row r="4" spans="1:7" ht="15.75" thickBot="1">
      <c r="A4" s="175" t="s">
        <v>0</v>
      </c>
      <c r="B4" s="175" t="s">
        <v>1</v>
      </c>
      <c r="C4" s="176" t="s">
        <v>2</v>
      </c>
      <c r="D4" s="177" t="s">
        <v>298</v>
      </c>
      <c r="E4" s="177" t="s">
        <v>3</v>
      </c>
      <c r="F4" s="177" t="s">
        <v>301</v>
      </c>
      <c r="G4" s="177" t="s">
        <v>4</v>
      </c>
    </row>
    <row r="5" spans="1:7" ht="15.75" thickBot="1">
      <c r="A5" s="181">
        <v>1</v>
      </c>
      <c r="B5" s="182"/>
      <c r="C5" s="183" t="s">
        <v>5</v>
      </c>
      <c r="D5" s="184"/>
      <c r="E5" s="184"/>
      <c r="F5" s="184"/>
      <c r="G5" s="185"/>
    </row>
    <row r="6" spans="1:7" ht="15.75" thickBot="1">
      <c r="A6" s="186" t="s">
        <v>6</v>
      </c>
      <c r="B6" s="187"/>
      <c r="C6" s="188" t="s">
        <v>7</v>
      </c>
      <c r="D6" s="189"/>
      <c r="E6" s="189"/>
      <c r="F6" s="189"/>
      <c r="G6" s="190"/>
    </row>
    <row r="7" spans="1:7" ht="15.75" thickBot="1">
      <c r="A7" s="200" t="s">
        <v>8</v>
      </c>
      <c r="B7" s="201"/>
      <c r="C7" s="202" t="s">
        <v>9</v>
      </c>
      <c r="D7" s="203"/>
      <c r="E7" s="203"/>
      <c r="F7" s="203"/>
      <c r="G7" s="204"/>
    </row>
    <row r="8" spans="1:7" ht="43.5" thickBot="1">
      <c r="A8" s="196" t="s">
        <v>10</v>
      </c>
      <c r="B8" s="196" t="s">
        <v>11</v>
      </c>
      <c r="C8" s="197" t="s">
        <v>12</v>
      </c>
      <c r="D8" s="198" t="s">
        <v>13</v>
      </c>
      <c r="E8" s="198">
        <v>0.19</v>
      </c>
      <c r="F8" s="122"/>
      <c r="G8" s="205">
        <f>ROUND(E8*F8,2)</f>
        <v>0</v>
      </c>
    </row>
    <row r="9" spans="1:7" ht="15.75" thickBot="1">
      <c r="A9" s="139" t="s">
        <v>14</v>
      </c>
      <c r="B9" s="140"/>
      <c r="C9" s="140"/>
      <c r="D9" s="195"/>
      <c r="E9" s="195"/>
      <c r="F9" s="195"/>
      <c r="G9" s="206">
        <f>SUM(G8)</f>
        <v>0</v>
      </c>
    </row>
    <row r="10" spans="1:7" ht="15.75" thickBot="1">
      <c r="A10" s="200" t="s">
        <v>15</v>
      </c>
      <c r="B10" s="201"/>
      <c r="C10" s="202" t="s">
        <v>16</v>
      </c>
      <c r="D10" s="203"/>
      <c r="E10" s="203"/>
      <c r="F10" s="203"/>
      <c r="G10" s="207"/>
    </row>
    <row r="11" spans="1:7" ht="57">
      <c r="A11" s="178" t="s">
        <v>17</v>
      </c>
      <c r="B11" s="178" t="s">
        <v>18</v>
      </c>
      <c r="C11" s="179" t="s">
        <v>19</v>
      </c>
      <c r="D11" s="180" t="s">
        <v>20</v>
      </c>
      <c r="E11" s="180">
        <v>32</v>
      </c>
      <c r="F11" s="123"/>
      <c r="G11" s="208">
        <f>ROUND(E11*F11,2)</f>
        <v>0</v>
      </c>
    </row>
    <row r="12" spans="1:7" ht="57">
      <c r="A12" s="172" t="s">
        <v>21</v>
      </c>
      <c r="B12" s="172" t="s">
        <v>22</v>
      </c>
      <c r="C12" s="173" t="s">
        <v>23</v>
      </c>
      <c r="D12" s="174" t="s">
        <v>24</v>
      </c>
      <c r="E12" s="174">
        <v>32</v>
      </c>
      <c r="F12" s="124"/>
      <c r="G12" s="209">
        <f t="shared" ref="G12:G20" si="0">ROUND(E12*F12,2)</f>
        <v>0</v>
      </c>
    </row>
    <row r="13" spans="1:7" ht="28.5">
      <c r="A13" s="172" t="s">
        <v>25</v>
      </c>
      <c r="B13" s="172" t="s">
        <v>26</v>
      </c>
      <c r="C13" s="173" t="s">
        <v>27</v>
      </c>
      <c r="D13" s="174" t="s">
        <v>24</v>
      </c>
      <c r="E13" s="174">
        <v>108</v>
      </c>
      <c r="F13" s="124"/>
      <c r="G13" s="209">
        <f t="shared" si="0"/>
        <v>0</v>
      </c>
    </row>
    <row r="14" spans="1:7" ht="42.75">
      <c r="A14" s="172" t="s">
        <v>28</v>
      </c>
      <c r="B14" s="172" t="s">
        <v>29</v>
      </c>
      <c r="C14" s="173" t="s">
        <v>30</v>
      </c>
      <c r="D14" s="174" t="s">
        <v>24</v>
      </c>
      <c r="E14" s="174">
        <v>108</v>
      </c>
      <c r="F14" s="124"/>
      <c r="G14" s="209">
        <f t="shared" si="0"/>
        <v>0</v>
      </c>
    </row>
    <row r="15" spans="1:7" ht="42.75">
      <c r="A15" s="172" t="s">
        <v>31</v>
      </c>
      <c r="B15" s="172" t="s">
        <v>32</v>
      </c>
      <c r="C15" s="173" t="s">
        <v>33</v>
      </c>
      <c r="D15" s="174" t="s">
        <v>24</v>
      </c>
      <c r="E15" s="174">
        <v>560</v>
      </c>
      <c r="F15" s="124"/>
      <c r="G15" s="209">
        <f t="shared" si="0"/>
        <v>0</v>
      </c>
    </row>
    <row r="16" spans="1:7" ht="28.5">
      <c r="A16" s="172" t="s">
        <v>34</v>
      </c>
      <c r="B16" s="172" t="s">
        <v>35</v>
      </c>
      <c r="C16" s="173" t="s">
        <v>36</v>
      </c>
      <c r="D16" s="174" t="s">
        <v>20</v>
      </c>
      <c r="E16" s="174">
        <v>35.54</v>
      </c>
      <c r="F16" s="124"/>
      <c r="G16" s="209">
        <f t="shared" si="0"/>
        <v>0</v>
      </c>
    </row>
    <row r="17" spans="1:7" ht="28.5">
      <c r="A17" s="172" t="s">
        <v>37</v>
      </c>
      <c r="B17" s="172" t="s">
        <v>38</v>
      </c>
      <c r="C17" s="173" t="s">
        <v>39</v>
      </c>
      <c r="D17" s="174" t="s">
        <v>40</v>
      </c>
      <c r="E17" s="174">
        <v>2.31</v>
      </c>
      <c r="F17" s="124"/>
      <c r="G17" s="209">
        <f t="shared" si="0"/>
        <v>0</v>
      </c>
    </row>
    <row r="18" spans="1:7" ht="28.5">
      <c r="A18" s="172" t="s">
        <v>41</v>
      </c>
      <c r="B18" s="172" t="s">
        <v>42</v>
      </c>
      <c r="C18" s="173" t="s">
        <v>43</v>
      </c>
      <c r="D18" s="174" t="s">
        <v>40</v>
      </c>
      <c r="E18" s="174">
        <v>158.583</v>
      </c>
      <c r="F18" s="124"/>
      <c r="G18" s="209">
        <f t="shared" si="0"/>
        <v>0</v>
      </c>
    </row>
    <row r="19" spans="1:7" ht="42.75">
      <c r="A19" s="172" t="s">
        <v>44</v>
      </c>
      <c r="B19" s="172" t="s">
        <v>45</v>
      </c>
      <c r="C19" s="173" t="s">
        <v>46</v>
      </c>
      <c r="D19" s="174" t="s">
        <v>40</v>
      </c>
      <c r="E19" s="174">
        <v>158.583</v>
      </c>
      <c r="F19" s="124"/>
      <c r="G19" s="209">
        <f t="shared" si="0"/>
        <v>0</v>
      </c>
    </row>
    <row r="20" spans="1:7" ht="57.75" thickBot="1">
      <c r="A20" s="191" t="s">
        <v>47</v>
      </c>
      <c r="B20" s="191" t="s">
        <v>48</v>
      </c>
      <c r="C20" s="192" t="s">
        <v>49</v>
      </c>
      <c r="D20" s="193" t="s">
        <v>40</v>
      </c>
      <c r="E20" s="193">
        <v>160.50299999999999</v>
      </c>
      <c r="F20" s="125"/>
      <c r="G20" s="210">
        <f t="shared" si="0"/>
        <v>0</v>
      </c>
    </row>
    <row r="21" spans="1:7" ht="15.75" thickBot="1">
      <c r="A21" s="139" t="s">
        <v>50</v>
      </c>
      <c r="B21" s="140"/>
      <c r="C21" s="140"/>
      <c r="D21" s="195"/>
      <c r="E21" s="195"/>
      <c r="F21" s="195"/>
      <c r="G21" s="206">
        <f>SUM(G11:G20)</f>
        <v>0</v>
      </c>
    </row>
    <row r="22" spans="1:7" ht="15.75" thickBot="1">
      <c r="A22" s="200" t="s">
        <v>51</v>
      </c>
      <c r="B22" s="201"/>
      <c r="C22" s="202" t="s">
        <v>52</v>
      </c>
      <c r="D22" s="203"/>
      <c r="E22" s="203"/>
      <c r="F22" s="203"/>
      <c r="G22" s="207"/>
    </row>
    <row r="23" spans="1:7" ht="57">
      <c r="A23" s="178" t="s">
        <v>53</v>
      </c>
      <c r="B23" s="178" t="s">
        <v>54</v>
      </c>
      <c r="C23" s="179" t="s">
        <v>55</v>
      </c>
      <c r="D23" s="180" t="s">
        <v>40</v>
      </c>
      <c r="E23" s="180">
        <v>720.14800000000002</v>
      </c>
      <c r="F23" s="123"/>
      <c r="G23" s="209">
        <f t="shared" ref="G23:G25" si="1">ROUND(E23*F23,2)</f>
        <v>0</v>
      </c>
    </row>
    <row r="24" spans="1:7" ht="28.5">
      <c r="A24" s="172" t="s">
        <v>56</v>
      </c>
      <c r="B24" s="172" t="s">
        <v>57</v>
      </c>
      <c r="C24" s="173" t="s">
        <v>58</v>
      </c>
      <c r="D24" s="174" t="s">
        <v>40</v>
      </c>
      <c r="E24" s="174">
        <v>37.902000000000001</v>
      </c>
      <c r="F24" s="124"/>
      <c r="G24" s="209">
        <f t="shared" si="1"/>
        <v>0</v>
      </c>
    </row>
    <row r="25" spans="1:7" ht="57.75" thickBot="1">
      <c r="A25" s="191" t="s">
        <v>59</v>
      </c>
      <c r="B25" s="191" t="s">
        <v>60</v>
      </c>
      <c r="C25" s="192" t="s">
        <v>61</v>
      </c>
      <c r="D25" s="193" t="s">
        <v>40</v>
      </c>
      <c r="E25" s="193">
        <v>758.05</v>
      </c>
      <c r="F25" s="125"/>
      <c r="G25" s="209">
        <f t="shared" si="1"/>
        <v>0</v>
      </c>
    </row>
    <row r="26" spans="1:7" ht="15.75" thickBot="1">
      <c r="A26" s="139" t="s">
        <v>62</v>
      </c>
      <c r="B26" s="140"/>
      <c r="C26" s="140"/>
      <c r="D26" s="195"/>
      <c r="E26" s="195"/>
      <c r="F26" s="195"/>
      <c r="G26" s="206">
        <f>SUM(G23:G25)</f>
        <v>0</v>
      </c>
    </row>
    <row r="27" spans="1:7" ht="15.75" thickBot="1">
      <c r="A27" s="200" t="s">
        <v>63</v>
      </c>
      <c r="B27" s="201"/>
      <c r="C27" s="202" t="s">
        <v>64</v>
      </c>
      <c r="D27" s="203"/>
      <c r="E27" s="203"/>
      <c r="F27" s="203"/>
      <c r="G27" s="207"/>
    </row>
    <row r="28" spans="1:7" ht="43.5" thickBot="1">
      <c r="A28" s="196" t="s">
        <v>65</v>
      </c>
      <c r="B28" s="196" t="s">
        <v>66</v>
      </c>
      <c r="C28" s="197" t="s">
        <v>67</v>
      </c>
      <c r="D28" s="198" t="s">
        <v>40</v>
      </c>
      <c r="E28" s="198">
        <v>100</v>
      </c>
      <c r="F28" s="122"/>
      <c r="G28" s="209">
        <f t="shared" ref="G28" si="2">ROUND(E28*F28,2)</f>
        <v>0</v>
      </c>
    </row>
    <row r="29" spans="1:7" ht="15.75" thickBot="1">
      <c r="A29" s="139" t="s">
        <v>68</v>
      </c>
      <c r="B29" s="140"/>
      <c r="C29" s="140"/>
      <c r="D29" s="195"/>
      <c r="E29" s="195"/>
      <c r="F29" s="195"/>
      <c r="G29" s="206">
        <f>SUM(G28)</f>
        <v>0</v>
      </c>
    </row>
    <row r="30" spans="1:7" ht="30.75" thickBot="1">
      <c r="A30" s="200" t="s">
        <v>69</v>
      </c>
      <c r="B30" s="201"/>
      <c r="C30" s="202" t="s">
        <v>70</v>
      </c>
      <c r="D30" s="203"/>
      <c r="E30" s="203"/>
      <c r="F30" s="203"/>
      <c r="G30" s="207"/>
    </row>
    <row r="31" spans="1:7" ht="43.5" thickBot="1">
      <c r="A31" s="196" t="s">
        <v>71</v>
      </c>
      <c r="B31" s="196" t="s">
        <v>72</v>
      </c>
      <c r="C31" s="197" t="s">
        <v>73</v>
      </c>
      <c r="D31" s="198" t="s">
        <v>24</v>
      </c>
      <c r="E31" s="198">
        <v>1540</v>
      </c>
      <c r="F31" s="122"/>
      <c r="G31" s="209">
        <f t="shared" ref="G31" si="3">ROUND(E31*F31,2)</f>
        <v>0</v>
      </c>
    </row>
    <row r="32" spans="1:7" ht="15.75" thickBot="1">
      <c r="A32" s="139" t="s">
        <v>74</v>
      </c>
      <c r="B32" s="140"/>
      <c r="C32" s="140"/>
      <c r="D32" s="195"/>
      <c r="E32" s="195"/>
      <c r="F32" s="195"/>
      <c r="G32" s="206">
        <f>SUM(G31)</f>
        <v>0</v>
      </c>
    </row>
    <row r="33" spans="1:7" ht="30.75" thickBot="1">
      <c r="A33" s="200" t="s">
        <v>75</v>
      </c>
      <c r="B33" s="201"/>
      <c r="C33" s="202" t="s">
        <v>76</v>
      </c>
      <c r="D33" s="203"/>
      <c r="E33" s="203"/>
      <c r="F33" s="203"/>
      <c r="G33" s="207"/>
    </row>
    <row r="34" spans="1:7" ht="43.5" thickBot="1">
      <c r="A34" s="196" t="s">
        <v>77</v>
      </c>
      <c r="B34" s="196" t="s">
        <v>78</v>
      </c>
      <c r="C34" s="197" t="s">
        <v>79</v>
      </c>
      <c r="D34" s="198" t="s">
        <v>24</v>
      </c>
      <c r="E34" s="198">
        <v>1455</v>
      </c>
      <c r="F34" s="122"/>
      <c r="G34" s="209">
        <f t="shared" ref="G34" si="4">ROUND(E34*F34,2)</f>
        <v>0</v>
      </c>
    </row>
    <row r="35" spans="1:7" ht="15.75" thickBot="1">
      <c r="A35" s="139" t="s">
        <v>80</v>
      </c>
      <c r="B35" s="140"/>
      <c r="C35" s="140"/>
      <c r="D35" s="195"/>
      <c r="E35" s="195"/>
      <c r="F35" s="195"/>
      <c r="G35" s="206">
        <f>SUM(G34)</f>
        <v>0</v>
      </c>
    </row>
    <row r="36" spans="1:7" ht="30.75" thickBot="1">
      <c r="A36" s="200" t="s">
        <v>81</v>
      </c>
      <c r="B36" s="201"/>
      <c r="C36" s="202" t="s">
        <v>82</v>
      </c>
      <c r="D36" s="203"/>
      <c r="E36" s="203"/>
      <c r="F36" s="203"/>
      <c r="G36" s="207"/>
    </row>
    <row r="37" spans="1:7" ht="43.5" thickBot="1">
      <c r="A37" s="196" t="s">
        <v>83</v>
      </c>
      <c r="B37" s="196" t="s">
        <v>84</v>
      </c>
      <c r="C37" s="197" t="s">
        <v>85</v>
      </c>
      <c r="D37" s="198" t="s">
        <v>24</v>
      </c>
      <c r="E37" s="198">
        <v>1455</v>
      </c>
      <c r="F37" s="122"/>
      <c r="G37" s="209">
        <f t="shared" ref="G37" si="5">ROUND(E37*F37,2)</f>
        <v>0</v>
      </c>
    </row>
    <row r="38" spans="1:7" ht="15.75" thickBot="1">
      <c r="A38" s="139" t="s">
        <v>86</v>
      </c>
      <c r="B38" s="140"/>
      <c r="C38" s="140"/>
      <c r="D38" s="195"/>
      <c r="E38" s="195"/>
      <c r="F38" s="195"/>
      <c r="G38" s="166">
        <f>SUM(G37)</f>
        <v>0</v>
      </c>
    </row>
    <row r="39" spans="1:7" ht="30.75" thickBot="1">
      <c r="A39" s="200" t="s">
        <v>87</v>
      </c>
      <c r="B39" s="201"/>
      <c r="C39" s="202" t="s">
        <v>88</v>
      </c>
      <c r="D39" s="203"/>
      <c r="E39" s="203"/>
      <c r="F39" s="203"/>
      <c r="G39" s="207"/>
    </row>
    <row r="40" spans="1:7" ht="42.75">
      <c r="A40" s="178" t="s">
        <v>89</v>
      </c>
      <c r="B40" s="178" t="s">
        <v>90</v>
      </c>
      <c r="C40" s="179" t="s">
        <v>91</v>
      </c>
      <c r="D40" s="180" t="s">
        <v>24</v>
      </c>
      <c r="E40" s="180">
        <v>1452.9</v>
      </c>
      <c r="F40" s="123"/>
      <c r="G40" s="209">
        <f t="shared" ref="G40:G41" si="6">ROUND(E40*F40,2)</f>
        <v>0</v>
      </c>
    </row>
    <row r="41" spans="1:7" ht="57.75" thickBot="1">
      <c r="A41" s="191" t="s">
        <v>92</v>
      </c>
      <c r="B41" s="191" t="s">
        <v>90</v>
      </c>
      <c r="C41" s="192" t="s">
        <v>93</v>
      </c>
      <c r="D41" s="193" t="s">
        <v>24</v>
      </c>
      <c r="E41" s="193">
        <v>1484.9</v>
      </c>
      <c r="F41" s="125"/>
      <c r="G41" s="209">
        <f t="shared" si="6"/>
        <v>0</v>
      </c>
    </row>
    <row r="42" spans="1:7" ht="15.75" thickBot="1">
      <c r="A42" s="139" t="s">
        <v>94</v>
      </c>
      <c r="B42" s="140"/>
      <c r="C42" s="140"/>
      <c r="D42" s="195"/>
      <c r="E42" s="195"/>
      <c r="F42" s="195"/>
      <c r="G42" s="206">
        <f>SUM(G40:G41)</f>
        <v>0</v>
      </c>
    </row>
    <row r="43" spans="1:7" ht="15.75" thickBot="1">
      <c r="A43" s="200" t="s">
        <v>95</v>
      </c>
      <c r="B43" s="201"/>
      <c r="C43" s="202" t="s">
        <v>96</v>
      </c>
      <c r="D43" s="203"/>
      <c r="E43" s="203"/>
      <c r="F43" s="203"/>
      <c r="G43" s="207"/>
    </row>
    <row r="44" spans="1:7" ht="28.5">
      <c r="A44" s="178" t="s">
        <v>97</v>
      </c>
      <c r="B44" s="178" t="s">
        <v>98</v>
      </c>
      <c r="C44" s="179" t="s">
        <v>99</v>
      </c>
      <c r="D44" s="180" t="s">
        <v>24</v>
      </c>
      <c r="E44" s="180">
        <v>1452.9</v>
      </c>
      <c r="F44" s="123"/>
      <c r="G44" s="209">
        <f t="shared" ref="G44:G46" si="7">ROUND(E44*F44,2)</f>
        <v>0</v>
      </c>
    </row>
    <row r="45" spans="1:7" ht="28.5">
      <c r="A45" s="172" t="s">
        <v>100</v>
      </c>
      <c r="B45" s="172" t="s">
        <v>101</v>
      </c>
      <c r="C45" s="173" t="s">
        <v>102</v>
      </c>
      <c r="D45" s="174" t="s">
        <v>24</v>
      </c>
      <c r="E45" s="174">
        <v>1452.9</v>
      </c>
      <c r="F45" s="124"/>
      <c r="G45" s="209">
        <f t="shared" si="7"/>
        <v>0</v>
      </c>
    </row>
    <row r="46" spans="1:7" ht="29.25" thickBot="1">
      <c r="A46" s="191" t="s">
        <v>103</v>
      </c>
      <c r="B46" s="191" t="s">
        <v>104</v>
      </c>
      <c r="C46" s="192" t="s">
        <v>105</v>
      </c>
      <c r="D46" s="193" t="s">
        <v>24</v>
      </c>
      <c r="E46" s="193">
        <v>1484.9</v>
      </c>
      <c r="F46" s="125"/>
      <c r="G46" s="209">
        <f t="shared" si="7"/>
        <v>0</v>
      </c>
    </row>
    <row r="47" spans="1:7" ht="15.75" thickBot="1">
      <c r="A47" s="139" t="s">
        <v>106</v>
      </c>
      <c r="B47" s="140"/>
      <c r="C47" s="140"/>
      <c r="D47" s="195"/>
      <c r="E47" s="195"/>
      <c r="F47" s="195"/>
      <c r="G47" s="206">
        <f>SUM(G44:G46)</f>
        <v>0</v>
      </c>
    </row>
    <row r="48" spans="1:7" ht="30.75" thickBot="1">
      <c r="A48" s="200" t="s">
        <v>107</v>
      </c>
      <c r="B48" s="201"/>
      <c r="C48" s="202" t="s">
        <v>108</v>
      </c>
      <c r="D48" s="203"/>
      <c r="E48" s="203"/>
      <c r="F48" s="203"/>
      <c r="G48" s="207"/>
    </row>
    <row r="49" spans="1:7" ht="28.5">
      <c r="A49" s="178" t="s">
        <v>109</v>
      </c>
      <c r="B49" s="178" t="s">
        <v>110</v>
      </c>
      <c r="C49" s="179" t="s">
        <v>111</v>
      </c>
      <c r="D49" s="180" t="s">
        <v>112</v>
      </c>
      <c r="E49" s="180">
        <v>1</v>
      </c>
      <c r="F49" s="123"/>
      <c r="G49" s="209">
        <f t="shared" ref="G49:G52" si="8">ROUND(E49*F49,2)</f>
        <v>0</v>
      </c>
    </row>
    <row r="50" spans="1:7" ht="28.5">
      <c r="A50" s="172" t="s">
        <v>113</v>
      </c>
      <c r="B50" s="172" t="s">
        <v>114</v>
      </c>
      <c r="C50" s="173" t="s">
        <v>115</v>
      </c>
      <c r="D50" s="174" t="s">
        <v>112</v>
      </c>
      <c r="E50" s="174">
        <v>3</v>
      </c>
      <c r="F50" s="124"/>
      <c r="G50" s="209">
        <f t="shared" si="8"/>
        <v>0</v>
      </c>
    </row>
    <row r="51" spans="1:7" ht="28.5">
      <c r="A51" s="172" t="s">
        <v>116</v>
      </c>
      <c r="B51" s="172" t="s">
        <v>117</v>
      </c>
      <c r="C51" s="173" t="s">
        <v>118</v>
      </c>
      <c r="D51" s="174" t="s">
        <v>112</v>
      </c>
      <c r="E51" s="174">
        <v>5</v>
      </c>
      <c r="F51" s="124"/>
      <c r="G51" s="209">
        <f t="shared" si="8"/>
        <v>0</v>
      </c>
    </row>
    <row r="52" spans="1:7" ht="57.75" thickBot="1">
      <c r="A52" s="191" t="s">
        <v>119</v>
      </c>
      <c r="B52" s="191" t="s">
        <v>120</v>
      </c>
      <c r="C52" s="192" t="s">
        <v>121</v>
      </c>
      <c r="D52" s="193" t="s">
        <v>20</v>
      </c>
      <c r="E52" s="193">
        <v>135</v>
      </c>
      <c r="F52" s="125"/>
      <c r="G52" s="209">
        <f t="shared" si="8"/>
        <v>0</v>
      </c>
    </row>
    <row r="53" spans="1:7" ht="15.75" thickBot="1">
      <c r="A53" s="139" t="s">
        <v>122</v>
      </c>
      <c r="B53" s="140"/>
      <c r="C53" s="140"/>
      <c r="D53" s="195"/>
      <c r="E53" s="195"/>
      <c r="F53" s="195"/>
      <c r="G53" s="206">
        <f>SUM(G49:G52)</f>
        <v>0</v>
      </c>
    </row>
    <row r="54" spans="1:7" ht="15.75" thickBot="1">
      <c r="A54" s="129" t="s">
        <v>123</v>
      </c>
      <c r="B54" s="130"/>
      <c r="C54" s="130"/>
      <c r="D54" s="212"/>
      <c r="E54" s="212"/>
      <c r="F54" s="213"/>
      <c r="G54" s="214">
        <f>G9+G21+G26+G29+G32+G35+G38+G42+G47+G53</f>
        <v>0</v>
      </c>
    </row>
    <row r="55" spans="1:7" ht="15.75" thickBot="1">
      <c r="A55" s="186" t="s">
        <v>124</v>
      </c>
      <c r="B55" s="187"/>
      <c r="C55" s="188" t="s">
        <v>125</v>
      </c>
      <c r="D55" s="199"/>
      <c r="E55" s="199"/>
      <c r="F55" s="199"/>
      <c r="G55" s="211"/>
    </row>
    <row r="56" spans="1:7" ht="15.75" thickBot="1">
      <c r="A56" s="200" t="s">
        <v>126</v>
      </c>
      <c r="B56" s="201"/>
      <c r="C56" s="202" t="s">
        <v>52</v>
      </c>
      <c r="D56" s="203"/>
      <c r="E56" s="203"/>
      <c r="F56" s="203"/>
      <c r="G56" s="207"/>
    </row>
    <row r="57" spans="1:7" ht="57">
      <c r="A57" s="178" t="s">
        <v>127</v>
      </c>
      <c r="B57" s="178" t="s">
        <v>54</v>
      </c>
      <c r="C57" s="179" t="s">
        <v>55</v>
      </c>
      <c r="D57" s="180" t="s">
        <v>40</v>
      </c>
      <c r="E57" s="180">
        <v>215.01599999999999</v>
      </c>
      <c r="F57" s="123"/>
      <c r="G57" s="209">
        <f t="shared" ref="G57:G59" si="9">ROUND(E57*F57,2)</f>
        <v>0</v>
      </c>
    </row>
    <row r="58" spans="1:7" ht="28.5">
      <c r="A58" s="172" t="s">
        <v>128</v>
      </c>
      <c r="B58" s="172" t="s">
        <v>57</v>
      </c>
      <c r="C58" s="173" t="s">
        <v>58</v>
      </c>
      <c r="D58" s="174" t="s">
        <v>40</v>
      </c>
      <c r="E58" s="174">
        <v>11.317</v>
      </c>
      <c r="F58" s="124"/>
      <c r="G58" s="209">
        <f t="shared" si="9"/>
        <v>0</v>
      </c>
    </row>
    <row r="59" spans="1:7" ht="57.75" thickBot="1">
      <c r="A59" s="191" t="s">
        <v>129</v>
      </c>
      <c r="B59" s="191" t="s">
        <v>60</v>
      </c>
      <c r="C59" s="192" t="s">
        <v>61</v>
      </c>
      <c r="D59" s="193" t="s">
        <v>40</v>
      </c>
      <c r="E59" s="193">
        <v>226.333</v>
      </c>
      <c r="F59" s="125"/>
      <c r="G59" s="209">
        <f t="shared" si="9"/>
        <v>0</v>
      </c>
    </row>
    <row r="60" spans="1:7" ht="15.75" thickBot="1">
      <c r="A60" s="139" t="s">
        <v>62</v>
      </c>
      <c r="B60" s="140"/>
      <c r="C60" s="140"/>
      <c r="D60" s="195"/>
      <c r="E60" s="195"/>
      <c r="F60" s="195"/>
      <c r="G60" s="206">
        <f>SUM(G57:G59)</f>
        <v>0</v>
      </c>
    </row>
    <row r="61" spans="1:7" ht="30.75" thickBot="1">
      <c r="A61" s="200" t="s">
        <v>130</v>
      </c>
      <c r="B61" s="201"/>
      <c r="C61" s="202" t="s">
        <v>70</v>
      </c>
      <c r="D61" s="203"/>
      <c r="E61" s="203"/>
      <c r="F61" s="203"/>
      <c r="G61" s="207"/>
    </row>
    <row r="62" spans="1:7" ht="43.5" thickBot="1">
      <c r="A62" s="196" t="s">
        <v>131</v>
      </c>
      <c r="B62" s="196" t="s">
        <v>72</v>
      </c>
      <c r="C62" s="197" t="s">
        <v>73</v>
      </c>
      <c r="D62" s="198" t="s">
        <v>24</v>
      </c>
      <c r="E62" s="198">
        <v>580.34</v>
      </c>
      <c r="F62" s="122"/>
      <c r="G62" s="209">
        <f t="shared" ref="G62" si="10">ROUND(E62*F62,2)</f>
        <v>0</v>
      </c>
    </row>
    <row r="63" spans="1:7" ht="15.75" thickBot="1">
      <c r="A63" s="139" t="s">
        <v>74</v>
      </c>
      <c r="B63" s="140"/>
      <c r="C63" s="140"/>
      <c r="D63" s="195"/>
      <c r="E63" s="195"/>
      <c r="F63" s="195"/>
      <c r="G63" s="206">
        <f>SUM(G62)</f>
        <v>0</v>
      </c>
    </row>
    <row r="64" spans="1:7" ht="30.75" thickBot="1">
      <c r="A64" s="200" t="s">
        <v>132</v>
      </c>
      <c r="B64" s="201"/>
      <c r="C64" s="202" t="s">
        <v>76</v>
      </c>
      <c r="D64" s="203"/>
      <c r="E64" s="203"/>
      <c r="F64" s="203"/>
      <c r="G64" s="207"/>
    </row>
    <row r="65" spans="1:7" ht="43.5" thickBot="1">
      <c r="A65" s="196" t="s">
        <v>133</v>
      </c>
      <c r="B65" s="196" t="s">
        <v>134</v>
      </c>
      <c r="C65" s="197" t="s">
        <v>135</v>
      </c>
      <c r="D65" s="198" t="s">
        <v>24</v>
      </c>
      <c r="E65" s="198">
        <v>580.34</v>
      </c>
      <c r="F65" s="122"/>
      <c r="G65" s="209">
        <f t="shared" ref="G65" si="11">ROUND(E65*F65,2)</f>
        <v>0</v>
      </c>
    </row>
    <row r="66" spans="1:7" ht="15.75" thickBot="1">
      <c r="A66" s="139" t="s">
        <v>80</v>
      </c>
      <c r="B66" s="140"/>
      <c r="C66" s="140"/>
      <c r="D66" s="195"/>
      <c r="E66" s="195"/>
      <c r="F66" s="195"/>
      <c r="G66" s="206">
        <f>SUM(G65)</f>
        <v>0</v>
      </c>
    </row>
    <row r="67" spans="1:7" ht="15.75" thickBot="1">
      <c r="A67" s="200" t="s">
        <v>136</v>
      </c>
      <c r="B67" s="201"/>
      <c r="C67" s="202" t="s">
        <v>137</v>
      </c>
      <c r="D67" s="203"/>
      <c r="E67" s="203"/>
      <c r="F67" s="203"/>
      <c r="G67" s="207"/>
    </row>
    <row r="68" spans="1:7" ht="57.75" thickBot="1">
      <c r="A68" s="196" t="s">
        <v>138</v>
      </c>
      <c r="B68" s="196" t="s">
        <v>139</v>
      </c>
      <c r="C68" s="197" t="s">
        <v>140</v>
      </c>
      <c r="D68" s="198" t="s">
        <v>24</v>
      </c>
      <c r="E68" s="198">
        <v>580.34</v>
      </c>
      <c r="F68" s="122"/>
      <c r="G68" s="209">
        <f t="shared" ref="G68" si="12">ROUND(E68*F68,2)</f>
        <v>0</v>
      </c>
    </row>
    <row r="69" spans="1:7" ht="15.75" thickBot="1">
      <c r="A69" s="139" t="s">
        <v>141</v>
      </c>
      <c r="B69" s="140"/>
      <c r="C69" s="140"/>
      <c r="D69" s="195"/>
      <c r="E69" s="195"/>
      <c r="F69" s="195"/>
      <c r="G69" s="206">
        <f>SUM(G68)</f>
        <v>0</v>
      </c>
    </row>
    <row r="70" spans="1:7" ht="15.75" thickBot="1">
      <c r="A70" s="200" t="s">
        <v>142</v>
      </c>
      <c r="B70" s="201"/>
      <c r="C70" s="202" t="s">
        <v>143</v>
      </c>
      <c r="D70" s="203"/>
      <c r="E70" s="203"/>
      <c r="F70" s="203"/>
      <c r="G70" s="207"/>
    </row>
    <row r="71" spans="1:7" ht="28.5">
      <c r="A71" s="219" t="s">
        <v>144</v>
      </c>
      <c r="B71" s="219" t="s">
        <v>145</v>
      </c>
      <c r="C71" s="220" t="s">
        <v>146</v>
      </c>
      <c r="D71" s="194" t="s">
        <v>24</v>
      </c>
      <c r="E71" s="194">
        <v>558.34</v>
      </c>
      <c r="F71" s="126"/>
      <c r="G71" s="208">
        <f t="shared" ref="G71:G72" si="13">ROUND(E71*F71,2)</f>
        <v>0</v>
      </c>
    </row>
    <row r="72" spans="1:7" ht="43.5" thickBot="1">
      <c r="A72" s="191" t="s">
        <v>147</v>
      </c>
      <c r="B72" s="191" t="s">
        <v>145</v>
      </c>
      <c r="C72" s="192" t="s">
        <v>148</v>
      </c>
      <c r="D72" s="193" t="s">
        <v>24</v>
      </c>
      <c r="E72" s="193">
        <v>22</v>
      </c>
      <c r="F72" s="125"/>
      <c r="G72" s="209">
        <f t="shared" si="13"/>
        <v>0</v>
      </c>
    </row>
    <row r="73" spans="1:7" ht="15.75" thickBot="1">
      <c r="A73" s="139" t="s">
        <v>149</v>
      </c>
      <c r="B73" s="140"/>
      <c r="C73" s="140"/>
      <c r="D73" s="195"/>
      <c r="E73" s="195"/>
      <c r="F73" s="195"/>
      <c r="G73" s="206">
        <f>SUM(G71:G72)</f>
        <v>0</v>
      </c>
    </row>
    <row r="74" spans="1:7" ht="15.75" thickBot="1">
      <c r="A74" s="129" t="s">
        <v>150</v>
      </c>
      <c r="B74" s="130"/>
      <c r="C74" s="130"/>
      <c r="D74" s="212"/>
      <c r="E74" s="212"/>
      <c r="F74" s="213"/>
      <c r="G74" s="214">
        <f>G60+G63+G66+G69+G73</f>
        <v>0</v>
      </c>
    </row>
    <row r="75" spans="1:7" ht="15.75" thickBot="1">
      <c r="A75" s="186" t="s">
        <v>151</v>
      </c>
      <c r="B75" s="187"/>
      <c r="C75" s="188" t="s">
        <v>152</v>
      </c>
      <c r="D75" s="199"/>
      <c r="E75" s="199"/>
      <c r="F75" s="199"/>
      <c r="G75" s="211"/>
    </row>
    <row r="76" spans="1:7" ht="15.75" thickBot="1">
      <c r="A76" s="200" t="s">
        <v>153</v>
      </c>
      <c r="B76" s="201"/>
      <c r="C76" s="202" t="s">
        <v>52</v>
      </c>
      <c r="D76" s="203"/>
      <c r="E76" s="203"/>
      <c r="F76" s="203"/>
      <c r="G76" s="207"/>
    </row>
    <row r="77" spans="1:7" ht="57">
      <c r="A77" s="178" t="s">
        <v>154</v>
      </c>
      <c r="B77" s="178" t="s">
        <v>54</v>
      </c>
      <c r="C77" s="179" t="s">
        <v>55</v>
      </c>
      <c r="D77" s="180" t="s">
        <v>40</v>
      </c>
      <c r="E77" s="180">
        <v>82.456999999999994</v>
      </c>
      <c r="F77" s="123"/>
      <c r="G77" s="209">
        <f t="shared" ref="G77:G79" si="14">ROUND(E77*F77,2)</f>
        <v>0</v>
      </c>
    </row>
    <row r="78" spans="1:7" ht="28.5">
      <c r="A78" s="172" t="s">
        <v>155</v>
      </c>
      <c r="B78" s="172" t="s">
        <v>57</v>
      </c>
      <c r="C78" s="173" t="s">
        <v>58</v>
      </c>
      <c r="D78" s="174" t="s">
        <v>40</v>
      </c>
      <c r="E78" s="174">
        <v>4.34</v>
      </c>
      <c r="F78" s="124"/>
      <c r="G78" s="209">
        <f t="shared" si="14"/>
        <v>0</v>
      </c>
    </row>
    <row r="79" spans="1:7" ht="57.75" thickBot="1">
      <c r="A79" s="191" t="s">
        <v>156</v>
      </c>
      <c r="B79" s="191" t="s">
        <v>60</v>
      </c>
      <c r="C79" s="192" t="s">
        <v>61</v>
      </c>
      <c r="D79" s="193" t="s">
        <v>40</v>
      </c>
      <c r="E79" s="193">
        <v>86.796999999999997</v>
      </c>
      <c r="F79" s="125"/>
      <c r="G79" s="209">
        <f t="shared" si="14"/>
        <v>0</v>
      </c>
    </row>
    <row r="80" spans="1:7" ht="15.75" thickBot="1">
      <c r="A80" s="139" t="s">
        <v>62</v>
      </c>
      <c r="B80" s="140"/>
      <c r="C80" s="140"/>
      <c r="D80" s="195"/>
      <c r="E80" s="195"/>
      <c r="F80" s="195"/>
      <c r="G80" s="206">
        <f>SUM(G77:G79)</f>
        <v>0</v>
      </c>
    </row>
    <row r="81" spans="1:7" ht="30.75" thickBot="1">
      <c r="A81" s="200" t="s">
        <v>157</v>
      </c>
      <c r="B81" s="201"/>
      <c r="C81" s="202" t="s">
        <v>70</v>
      </c>
      <c r="D81" s="203"/>
      <c r="E81" s="203"/>
      <c r="F81" s="203"/>
      <c r="G81" s="207"/>
    </row>
    <row r="82" spans="1:7" ht="43.5" thickBot="1">
      <c r="A82" s="196" t="s">
        <v>158</v>
      </c>
      <c r="B82" s="196" t="s">
        <v>72</v>
      </c>
      <c r="C82" s="197" t="s">
        <v>73</v>
      </c>
      <c r="D82" s="198" t="s">
        <v>24</v>
      </c>
      <c r="E82" s="198">
        <v>309.99</v>
      </c>
      <c r="F82" s="122"/>
      <c r="G82" s="209">
        <f t="shared" ref="G82" si="15">ROUND(E82*F82,2)</f>
        <v>0</v>
      </c>
    </row>
    <row r="83" spans="1:7" ht="15.75" thickBot="1">
      <c r="A83" s="139" t="s">
        <v>74</v>
      </c>
      <c r="B83" s="140"/>
      <c r="C83" s="140"/>
      <c r="D83" s="195"/>
      <c r="E83" s="195"/>
      <c r="F83" s="195"/>
      <c r="G83" s="206">
        <f>SUM(G82)</f>
        <v>0</v>
      </c>
    </row>
    <row r="84" spans="1:7" ht="30.75" thickBot="1">
      <c r="A84" s="200" t="s">
        <v>159</v>
      </c>
      <c r="B84" s="201"/>
      <c r="C84" s="202" t="s">
        <v>76</v>
      </c>
      <c r="D84" s="203"/>
      <c r="E84" s="203"/>
      <c r="F84" s="203"/>
      <c r="G84" s="207"/>
    </row>
    <row r="85" spans="1:7" ht="43.5" thickBot="1">
      <c r="A85" s="196" t="s">
        <v>160</v>
      </c>
      <c r="B85" s="196" t="s">
        <v>78</v>
      </c>
      <c r="C85" s="197" t="s">
        <v>79</v>
      </c>
      <c r="D85" s="198" t="s">
        <v>24</v>
      </c>
      <c r="E85" s="198">
        <v>309.99</v>
      </c>
      <c r="F85" s="122"/>
      <c r="G85" s="209">
        <f t="shared" ref="G85" si="16">ROUND(E85*F85,2)</f>
        <v>0</v>
      </c>
    </row>
    <row r="86" spans="1:7" ht="15.75" thickBot="1">
      <c r="A86" s="139" t="s">
        <v>80</v>
      </c>
      <c r="B86" s="140"/>
      <c r="C86" s="140"/>
      <c r="D86" s="195"/>
      <c r="E86" s="195"/>
      <c r="F86" s="195"/>
      <c r="G86" s="206">
        <f>SUM(G85)</f>
        <v>0</v>
      </c>
    </row>
    <row r="87" spans="1:7" ht="15.75" thickBot="1">
      <c r="A87" s="200" t="s">
        <v>161</v>
      </c>
      <c r="B87" s="201"/>
      <c r="C87" s="202" t="s">
        <v>143</v>
      </c>
      <c r="D87" s="203"/>
      <c r="E87" s="203"/>
      <c r="F87" s="203"/>
      <c r="G87" s="207"/>
    </row>
    <row r="88" spans="1:7" ht="29.25" thickBot="1">
      <c r="A88" s="196" t="s">
        <v>162</v>
      </c>
      <c r="B88" s="196" t="s">
        <v>145</v>
      </c>
      <c r="C88" s="197" t="s">
        <v>163</v>
      </c>
      <c r="D88" s="198" t="s">
        <v>24</v>
      </c>
      <c r="E88" s="198">
        <v>309.99</v>
      </c>
      <c r="F88" s="122"/>
      <c r="G88" s="209">
        <f t="shared" ref="G88" si="17">ROUND(E88*F88,2)</f>
        <v>0</v>
      </c>
    </row>
    <row r="89" spans="1:7" ht="15.75" thickBot="1">
      <c r="A89" s="139" t="s">
        <v>149</v>
      </c>
      <c r="B89" s="140"/>
      <c r="C89" s="140"/>
      <c r="D89" s="195"/>
      <c r="E89" s="195"/>
      <c r="F89" s="195"/>
      <c r="G89" s="206">
        <f>SUM(G88)</f>
        <v>0</v>
      </c>
    </row>
    <row r="90" spans="1:7" ht="15.75" thickBot="1">
      <c r="A90" s="129" t="s">
        <v>164</v>
      </c>
      <c r="B90" s="130"/>
      <c r="C90" s="130"/>
      <c r="D90" s="212"/>
      <c r="E90" s="212"/>
      <c r="F90" s="213"/>
      <c r="G90" s="214">
        <f>G80+G83+G86+G89</f>
        <v>0</v>
      </c>
    </row>
    <row r="91" spans="1:7" ht="15.75" thickBot="1">
      <c r="A91" s="186" t="s">
        <v>165</v>
      </c>
      <c r="B91" s="187"/>
      <c r="C91" s="188" t="s">
        <v>166</v>
      </c>
      <c r="D91" s="199"/>
      <c r="E91" s="199"/>
      <c r="F91" s="199"/>
      <c r="G91" s="211"/>
    </row>
    <row r="92" spans="1:7" ht="15.75" thickBot="1">
      <c r="A92" s="200" t="s">
        <v>167</v>
      </c>
      <c r="B92" s="201"/>
      <c r="C92" s="202" t="s">
        <v>52</v>
      </c>
      <c r="D92" s="203"/>
      <c r="E92" s="203"/>
      <c r="F92" s="203"/>
      <c r="G92" s="207"/>
    </row>
    <row r="93" spans="1:7" ht="57">
      <c r="A93" s="178" t="s">
        <v>168</v>
      </c>
      <c r="B93" s="178" t="s">
        <v>54</v>
      </c>
      <c r="C93" s="179" t="s">
        <v>55</v>
      </c>
      <c r="D93" s="180" t="s">
        <v>40</v>
      </c>
      <c r="E93" s="180">
        <v>9.9220000000000006</v>
      </c>
      <c r="F93" s="123"/>
      <c r="G93" s="209">
        <f t="shared" ref="G93:G95" si="18">ROUND(E93*F93,2)</f>
        <v>0</v>
      </c>
    </row>
    <row r="94" spans="1:7" ht="28.5">
      <c r="A94" s="172" t="s">
        <v>169</v>
      </c>
      <c r="B94" s="172" t="s">
        <v>57</v>
      </c>
      <c r="C94" s="173" t="s">
        <v>58</v>
      </c>
      <c r="D94" s="174" t="s">
        <v>40</v>
      </c>
      <c r="E94" s="174">
        <v>0.52200000000000002</v>
      </c>
      <c r="F94" s="124"/>
      <c r="G94" s="209">
        <f t="shared" si="18"/>
        <v>0</v>
      </c>
    </row>
    <row r="95" spans="1:7" ht="57.75" thickBot="1">
      <c r="A95" s="191" t="s">
        <v>170</v>
      </c>
      <c r="B95" s="191" t="s">
        <v>60</v>
      </c>
      <c r="C95" s="192" t="s">
        <v>61</v>
      </c>
      <c r="D95" s="193" t="s">
        <v>40</v>
      </c>
      <c r="E95" s="193">
        <v>10.444000000000001</v>
      </c>
      <c r="F95" s="125"/>
      <c r="G95" s="209">
        <f t="shared" si="18"/>
        <v>0</v>
      </c>
    </row>
    <row r="96" spans="1:7" ht="15.75" thickBot="1">
      <c r="A96" s="139" t="s">
        <v>62</v>
      </c>
      <c r="B96" s="140"/>
      <c r="C96" s="140"/>
      <c r="D96" s="195"/>
      <c r="E96" s="195"/>
      <c r="F96" s="195"/>
      <c r="G96" s="206">
        <f>SUM(G93:G95)</f>
        <v>0</v>
      </c>
    </row>
    <row r="97" spans="1:7" ht="30.75" thickBot="1">
      <c r="A97" s="200" t="s">
        <v>171</v>
      </c>
      <c r="B97" s="201"/>
      <c r="C97" s="202" t="s">
        <v>70</v>
      </c>
      <c r="D97" s="203"/>
      <c r="E97" s="203"/>
      <c r="F97" s="203"/>
      <c r="G97" s="207"/>
    </row>
    <row r="98" spans="1:7" ht="43.5" thickBot="1">
      <c r="A98" s="196" t="s">
        <v>172</v>
      </c>
      <c r="B98" s="196" t="s">
        <v>72</v>
      </c>
      <c r="C98" s="197" t="s">
        <v>73</v>
      </c>
      <c r="D98" s="198" t="s">
        <v>24</v>
      </c>
      <c r="E98" s="198">
        <v>37.299999999999997</v>
      </c>
      <c r="F98" s="122"/>
      <c r="G98" s="209">
        <f t="shared" ref="G98" si="19">ROUND(E98*F98,2)</f>
        <v>0</v>
      </c>
    </row>
    <row r="99" spans="1:7" ht="15.75" thickBot="1">
      <c r="A99" s="139" t="s">
        <v>74</v>
      </c>
      <c r="B99" s="140"/>
      <c r="C99" s="140"/>
      <c r="D99" s="195"/>
      <c r="E99" s="195"/>
      <c r="F99" s="195"/>
      <c r="G99" s="206">
        <f>SUM(G98)</f>
        <v>0</v>
      </c>
    </row>
    <row r="100" spans="1:7" ht="30.75" thickBot="1">
      <c r="A100" s="200" t="s">
        <v>173</v>
      </c>
      <c r="B100" s="201"/>
      <c r="C100" s="202" t="s">
        <v>76</v>
      </c>
      <c r="D100" s="203"/>
      <c r="E100" s="203"/>
      <c r="F100" s="203"/>
      <c r="G100" s="207"/>
    </row>
    <row r="101" spans="1:7" ht="43.5" thickBot="1">
      <c r="A101" s="196" t="s">
        <v>174</v>
      </c>
      <c r="B101" s="196" t="s">
        <v>78</v>
      </c>
      <c r="C101" s="197" t="s">
        <v>79</v>
      </c>
      <c r="D101" s="198" t="s">
        <v>24</v>
      </c>
      <c r="E101" s="198">
        <v>37.299999999999997</v>
      </c>
      <c r="F101" s="122"/>
      <c r="G101" s="209">
        <f t="shared" ref="G101" si="20">ROUND(E101*F101,2)</f>
        <v>0</v>
      </c>
    </row>
    <row r="102" spans="1:7" ht="15.75" thickBot="1">
      <c r="A102" s="139" t="s">
        <v>80</v>
      </c>
      <c r="B102" s="140"/>
      <c r="C102" s="140"/>
      <c r="D102" s="195"/>
      <c r="E102" s="195"/>
      <c r="F102" s="195"/>
      <c r="G102" s="206">
        <f>SUM(G101)</f>
        <v>0</v>
      </c>
    </row>
    <row r="103" spans="1:7" ht="15.75" thickBot="1">
      <c r="A103" s="200" t="s">
        <v>175</v>
      </c>
      <c r="B103" s="201"/>
      <c r="C103" s="202" t="s">
        <v>143</v>
      </c>
      <c r="D103" s="203"/>
      <c r="E103" s="203"/>
      <c r="F103" s="203"/>
      <c r="G103" s="207"/>
    </row>
    <row r="104" spans="1:7" ht="43.5" thickBot="1">
      <c r="A104" s="196" t="s">
        <v>176</v>
      </c>
      <c r="B104" s="196" t="s">
        <v>145</v>
      </c>
      <c r="C104" s="197" t="s">
        <v>177</v>
      </c>
      <c r="D104" s="198" t="s">
        <v>24</v>
      </c>
      <c r="E104" s="198">
        <v>37.299999999999997</v>
      </c>
      <c r="F104" s="122"/>
      <c r="G104" s="209">
        <f t="shared" ref="G104" si="21">ROUND(E104*F104,2)</f>
        <v>0</v>
      </c>
    </row>
    <row r="105" spans="1:7" ht="15.75" thickBot="1">
      <c r="A105" s="139" t="s">
        <v>149</v>
      </c>
      <c r="B105" s="140"/>
      <c r="C105" s="140"/>
      <c r="D105" s="195"/>
      <c r="E105" s="195"/>
      <c r="F105" s="195"/>
      <c r="G105" s="206">
        <f>SUM(G104)</f>
        <v>0</v>
      </c>
    </row>
    <row r="106" spans="1:7" ht="15.75" thickBot="1">
      <c r="A106" s="129" t="s">
        <v>178</v>
      </c>
      <c r="B106" s="130"/>
      <c r="C106" s="130"/>
      <c r="D106" s="212"/>
      <c r="E106" s="212"/>
      <c r="F106" s="213"/>
      <c r="G106" s="214">
        <f>G96+G99+G102+G105</f>
        <v>0</v>
      </c>
    </row>
    <row r="107" spans="1:7" ht="15.75" thickBot="1">
      <c r="A107" s="186" t="s">
        <v>179</v>
      </c>
      <c r="B107" s="187"/>
      <c r="C107" s="188" t="s">
        <v>180</v>
      </c>
      <c r="D107" s="199"/>
      <c r="E107" s="199"/>
      <c r="F107" s="199"/>
      <c r="G107" s="211"/>
    </row>
    <row r="108" spans="1:7" ht="15.75" thickBot="1">
      <c r="A108" s="200" t="s">
        <v>181</v>
      </c>
      <c r="B108" s="201"/>
      <c r="C108" s="202" t="s">
        <v>182</v>
      </c>
      <c r="D108" s="203"/>
      <c r="E108" s="203"/>
      <c r="F108" s="203"/>
      <c r="G108" s="207"/>
    </row>
    <row r="109" spans="1:7" ht="42.75">
      <c r="A109" s="219" t="s">
        <v>183</v>
      </c>
      <c r="B109" s="219" t="s">
        <v>184</v>
      </c>
      <c r="C109" s="220" t="s">
        <v>185</v>
      </c>
      <c r="D109" s="194" t="s">
        <v>20</v>
      </c>
      <c r="E109" s="194">
        <v>551.61</v>
      </c>
      <c r="F109" s="126"/>
      <c r="G109" s="208">
        <f t="shared" ref="G109:G110" si="22">ROUND(E109*F109,2)</f>
        <v>0</v>
      </c>
    </row>
    <row r="110" spans="1:7" ht="57.75" thickBot="1">
      <c r="A110" s="191" t="s">
        <v>186</v>
      </c>
      <c r="B110" s="191" t="s">
        <v>187</v>
      </c>
      <c r="C110" s="192" t="s">
        <v>188</v>
      </c>
      <c r="D110" s="193" t="s">
        <v>20</v>
      </c>
      <c r="E110" s="193">
        <v>551.61</v>
      </c>
      <c r="F110" s="125"/>
      <c r="G110" s="209">
        <f t="shared" si="22"/>
        <v>0</v>
      </c>
    </row>
    <row r="111" spans="1:7" ht="15.75" thickBot="1">
      <c r="A111" s="139" t="s">
        <v>189</v>
      </c>
      <c r="B111" s="140"/>
      <c r="C111" s="140"/>
      <c r="D111" s="195"/>
      <c r="E111" s="195"/>
      <c r="F111" s="195"/>
      <c r="G111" s="206">
        <f>SUM(G109:G110)</f>
        <v>0</v>
      </c>
    </row>
    <row r="112" spans="1:7" ht="15.75" thickBot="1">
      <c r="A112" s="200" t="s">
        <v>190</v>
      </c>
      <c r="B112" s="201"/>
      <c r="C112" s="202" t="s">
        <v>191</v>
      </c>
      <c r="D112" s="203"/>
      <c r="E112" s="203"/>
      <c r="F112" s="203"/>
      <c r="G112" s="207"/>
    </row>
    <row r="113" spans="1:7" ht="42.75">
      <c r="A113" s="178" t="s">
        <v>192</v>
      </c>
      <c r="B113" s="178" t="s">
        <v>193</v>
      </c>
      <c r="C113" s="179" t="s">
        <v>194</v>
      </c>
      <c r="D113" s="180" t="s">
        <v>20</v>
      </c>
      <c r="E113" s="180">
        <v>175.9</v>
      </c>
      <c r="F113" s="123"/>
      <c r="G113" s="209">
        <f t="shared" ref="G113:G115" si="23">ROUND(E113*F113,2)</f>
        <v>0</v>
      </c>
    </row>
    <row r="114" spans="1:7" ht="42.75">
      <c r="A114" s="172" t="s">
        <v>195</v>
      </c>
      <c r="B114" s="172" t="s">
        <v>196</v>
      </c>
      <c r="C114" s="173" t="s">
        <v>197</v>
      </c>
      <c r="D114" s="174" t="s">
        <v>40</v>
      </c>
      <c r="E114" s="174">
        <v>7.3879999999999999</v>
      </c>
      <c r="F114" s="124"/>
      <c r="G114" s="209">
        <f t="shared" si="23"/>
        <v>0</v>
      </c>
    </row>
    <row r="115" spans="1:7" ht="29.25" thickBot="1">
      <c r="A115" s="191" t="s">
        <v>198</v>
      </c>
      <c r="B115" s="191" t="s">
        <v>199</v>
      </c>
      <c r="C115" s="192" t="s">
        <v>200</v>
      </c>
      <c r="D115" s="193" t="s">
        <v>20</v>
      </c>
      <c r="E115" s="193">
        <v>175.9</v>
      </c>
      <c r="F115" s="125"/>
      <c r="G115" s="209">
        <f t="shared" si="23"/>
        <v>0</v>
      </c>
    </row>
    <row r="116" spans="1:7" ht="15.75" thickBot="1">
      <c r="A116" s="139" t="s">
        <v>201</v>
      </c>
      <c r="B116" s="140"/>
      <c r="C116" s="140"/>
      <c r="D116" s="195"/>
      <c r="E116" s="195"/>
      <c r="F116" s="195"/>
      <c r="G116" s="206">
        <f>SUM(G113:G115)</f>
        <v>0</v>
      </c>
    </row>
    <row r="117" spans="1:7" ht="15.75" thickBot="1">
      <c r="A117" s="200" t="s">
        <v>202</v>
      </c>
      <c r="B117" s="201"/>
      <c r="C117" s="202" t="s">
        <v>203</v>
      </c>
      <c r="D117" s="203"/>
      <c r="E117" s="203"/>
      <c r="F117" s="203"/>
      <c r="G117" s="207"/>
    </row>
    <row r="118" spans="1:7" ht="43.5" thickBot="1">
      <c r="A118" s="196" t="s">
        <v>204</v>
      </c>
      <c r="B118" s="196" t="s">
        <v>205</v>
      </c>
      <c r="C118" s="197" t="s">
        <v>206</v>
      </c>
      <c r="D118" s="198" t="s">
        <v>20</v>
      </c>
      <c r="E118" s="198">
        <v>435.5</v>
      </c>
      <c r="F118" s="122"/>
      <c r="G118" s="209">
        <f t="shared" ref="G118" si="24">ROUND(E118*F118,2)</f>
        <v>0</v>
      </c>
    </row>
    <row r="119" spans="1:7" ht="15.75" thickBot="1">
      <c r="A119" s="139" t="s">
        <v>207</v>
      </c>
      <c r="B119" s="140"/>
      <c r="C119" s="140"/>
      <c r="D119" s="195"/>
      <c r="E119" s="195"/>
      <c r="F119" s="195"/>
      <c r="G119" s="206">
        <f>SUM(G118)</f>
        <v>0</v>
      </c>
    </row>
    <row r="120" spans="1:7" ht="15.75" thickBot="1">
      <c r="A120" s="129" t="s">
        <v>208</v>
      </c>
      <c r="B120" s="130"/>
      <c r="C120" s="130"/>
      <c r="D120" s="212"/>
      <c r="E120" s="212"/>
      <c r="F120" s="213"/>
      <c r="G120" s="214">
        <f>G111+G116+G119</f>
        <v>0</v>
      </c>
    </row>
    <row r="121" spans="1:7" ht="15.75" thickBot="1">
      <c r="A121" s="186" t="s">
        <v>209</v>
      </c>
      <c r="B121" s="187"/>
      <c r="C121" s="188" t="s">
        <v>210</v>
      </c>
      <c r="D121" s="199"/>
      <c r="E121" s="199"/>
      <c r="F121" s="199"/>
      <c r="G121" s="211"/>
    </row>
    <row r="122" spans="1:7" ht="15.75" thickBot="1">
      <c r="A122" s="200" t="s">
        <v>211</v>
      </c>
      <c r="B122" s="201"/>
      <c r="C122" s="202" t="s">
        <v>52</v>
      </c>
      <c r="D122" s="203"/>
      <c r="E122" s="203"/>
      <c r="F122" s="203"/>
      <c r="G122" s="207"/>
    </row>
    <row r="123" spans="1:7" ht="42.75">
      <c r="A123" s="178" t="s">
        <v>212</v>
      </c>
      <c r="B123" s="178" t="s">
        <v>213</v>
      </c>
      <c r="C123" s="179" t="s">
        <v>214</v>
      </c>
      <c r="D123" s="180" t="s">
        <v>40</v>
      </c>
      <c r="E123" s="180">
        <v>283.50700000000001</v>
      </c>
      <c r="F123" s="123"/>
      <c r="G123" s="209">
        <f t="shared" ref="G123:G127" si="25">ROUND(E123*F123,2)</f>
        <v>0</v>
      </c>
    </row>
    <row r="124" spans="1:7" ht="28.5">
      <c r="A124" s="172" t="s">
        <v>215</v>
      </c>
      <c r="B124" s="172" t="s">
        <v>216</v>
      </c>
      <c r="C124" s="173" t="s">
        <v>217</v>
      </c>
      <c r="D124" s="174" t="s">
        <v>40</v>
      </c>
      <c r="E124" s="174">
        <v>94.501999999999995</v>
      </c>
      <c r="F124" s="124"/>
      <c r="G124" s="209">
        <f t="shared" si="25"/>
        <v>0</v>
      </c>
    </row>
    <row r="125" spans="1:7" ht="28.5">
      <c r="A125" s="172" t="s">
        <v>218</v>
      </c>
      <c r="B125" s="172" t="s">
        <v>219</v>
      </c>
      <c r="C125" s="173" t="s">
        <v>220</v>
      </c>
      <c r="D125" s="174" t="s">
        <v>40</v>
      </c>
      <c r="E125" s="174">
        <v>94.501999999999995</v>
      </c>
      <c r="F125" s="124"/>
      <c r="G125" s="209">
        <f t="shared" si="25"/>
        <v>0</v>
      </c>
    </row>
    <row r="126" spans="1:7" ht="28.5">
      <c r="A126" s="172" t="s">
        <v>221</v>
      </c>
      <c r="B126" s="172" t="s">
        <v>222</v>
      </c>
      <c r="C126" s="173" t="s">
        <v>223</v>
      </c>
      <c r="D126" s="174" t="s">
        <v>40</v>
      </c>
      <c r="E126" s="174">
        <v>159.773</v>
      </c>
      <c r="F126" s="124"/>
      <c r="G126" s="209">
        <f t="shared" si="25"/>
        <v>0</v>
      </c>
    </row>
    <row r="127" spans="1:7" ht="29.25" thickBot="1">
      <c r="A127" s="191" t="s">
        <v>224</v>
      </c>
      <c r="B127" s="191" t="s">
        <v>225</v>
      </c>
      <c r="C127" s="192" t="s">
        <v>226</v>
      </c>
      <c r="D127" s="193" t="s">
        <v>40</v>
      </c>
      <c r="E127" s="193">
        <v>159.773</v>
      </c>
      <c r="F127" s="125"/>
      <c r="G127" s="209">
        <f t="shared" si="25"/>
        <v>0</v>
      </c>
    </row>
    <row r="128" spans="1:7" ht="15.75" thickBot="1">
      <c r="A128" s="139" t="s">
        <v>62</v>
      </c>
      <c r="B128" s="140"/>
      <c r="C128" s="140"/>
      <c r="D128" s="195"/>
      <c r="E128" s="195"/>
      <c r="F128" s="195"/>
      <c r="G128" s="206">
        <f>SUM(G123:G127)</f>
        <v>0</v>
      </c>
    </row>
    <row r="129" spans="1:7" ht="15.75" thickBot="1">
      <c r="A129" s="200" t="s">
        <v>227</v>
      </c>
      <c r="B129" s="201"/>
      <c r="C129" s="202" t="s">
        <v>228</v>
      </c>
      <c r="D129" s="203"/>
      <c r="E129" s="203"/>
      <c r="F129" s="203"/>
      <c r="G129" s="207"/>
    </row>
    <row r="130" spans="1:7" ht="28.5">
      <c r="A130" s="178" t="s">
        <v>229</v>
      </c>
      <c r="B130" s="178" t="s">
        <v>230</v>
      </c>
      <c r="C130" s="179" t="s">
        <v>231</v>
      </c>
      <c r="D130" s="180" t="s">
        <v>232</v>
      </c>
      <c r="E130" s="180">
        <v>2</v>
      </c>
      <c r="F130" s="123"/>
      <c r="G130" s="209">
        <f t="shared" ref="G130:G140" si="26">ROUND(E130*F130,2)</f>
        <v>0</v>
      </c>
    </row>
    <row r="131" spans="1:7" ht="28.5">
      <c r="A131" s="172" t="s">
        <v>233</v>
      </c>
      <c r="B131" s="172" t="s">
        <v>234</v>
      </c>
      <c r="C131" s="173" t="s">
        <v>235</v>
      </c>
      <c r="D131" s="174" t="s">
        <v>232</v>
      </c>
      <c r="E131" s="174">
        <v>2</v>
      </c>
      <c r="F131" s="124"/>
      <c r="G131" s="209">
        <f t="shared" si="26"/>
        <v>0</v>
      </c>
    </row>
    <row r="132" spans="1:7" ht="28.5">
      <c r="A132" s="172" t="s">
        <v>236</v>
      </c>
      <c r="B132" s="172" t="s">
        <v>237</v>
      </c>
      <c r="C132" s="173" t="s">
        <v>238</v>
      </c>
      <c r="D132" s="174" t="s">
        <v>24</v>
      </c>
      <c r="E132" s="174">
        <v>270.82</v>
      </c>
      <c r="F132" s="124"/>
      <c r="G132" s="209">
        <f t="shared" si="26"/>
        <v>0</v>
      </c>
    </row>
    <row r="133" spans="1:7" ht="42.75">
      <c r="A133" s="172" t="s">
        <v>239</v>
      </c>
      <c r="B133" s="172" t="s">
        <v>240</v>
      </c>
      <c r="C133" s="173" t="s">
        <v>241</v>
      </c>
      <c r="D133" s="174" t="s">
        <v>24</v>
      </c>
      <c r="E133" s="174">
        <v>482.78199999999998</v>
      </c>
      <c r="F133" s="124"/>
      <c r="G133" s="209">
        <f t="shared" si="26"/>
        <v>0</v>
      </c>
    </row>
    <row r="134" spans="1:7" ht="42.75">
      <c r="A134" s="172" t="s">
        <v>242</v>
      </c>
      <c r="B134" s="172" t="s">
        <v>243</v>
      </c>
      <c r="C134" s="173" t="s">
        <v>244</v>
      </c>
      <c r="D134" s="174" t="s">
        <v>112</v>
      </c>
      <c r="E134" s="174">
        <v>10</v>
      </c>
      <c r="F134" s="124"/>
      <c r="G134" s="209">
        <f t="shared" si="26"/>
        <v>0</v>
      </c>
    </row>
    <row r="135" spans="1:7" ht="42.75">
      <c r="A135" s="172" t="s">
        <v>245</v>
      </c>
      <c r="B135" s="172" t="s">
        <v>246</v>
      </c>
      <c r="C135" s="173" t="s">
        <v>247</v>
      </c>
      <c r="D135" s="174" t="s">
        <v>20</v>
      </c>
      <c r="E135" s="174">
        <v>154.6</v>
      </c>
      <c r="F135" s="124"/>
      <c r="G135" s="209">
        <f t="shared" si="26"/>
        <v>0</v>
      </c>
    </row>
    <row r="136" spans="1:7" ht="57">
      <c r="A136" s="172" t="s">
        <v>248</v>
      </c>
      <c r="B136" s="172" t="s">
        <v>249</v>
      </c>
      <c r="C136" s="173" t="s">
        <v>250</v>
      </c>
      <c r="D136" s="174" t="s">
        <v>251</v>
      </c>
      <c r="E136" s="174">
        <v>1</v>
      </c>
      <c r="F136" s="124"/>
      <c r="G136" s="209">
        <f t="shared" si="26"/>
        <v>0</v>
      </c>
    </row>
    <row r="137" spans="1:7" ht="42.75">
      <c r="A137" s="172" t="s">
        <v>252</v>
      </c>
      <c r="B137" s="172" t="s">
        <v>253</v>
      </c>
      <c r="C137" s="173" t="s">
        <v>254</v>
      </c>
      <c r="D137" s="174" t="s">
        <v>20</v>
      </c>
      <c r="E137" s="174">
        <v>51.1</v>
      </c>
      <c r="F137" s="124"/>
      <c r="G137" s="209">
        <f t="shared" si="26"/>
        <v>0</v>
      </c>
    </row>
    <row r="138" spans="1:7" ht="57">
      <c r="A138" s="172" t="s">
        <v>255</v>
      </c>
      <c r="B138" s="172" t="s">
        <v>256</v>
      </c>
      <c r="C138" s="173" t="s">
        <v>257</v>
      </c>
      <c r="D138" s="174" t="s">
        <v>112</v>
      </c>
      <c r="E138" s="174">
        <v>5</v>
      </c>
      <c r="F138" s="124"/>
      <c r="G138" s="209">
        <f t="shared" si="26"/>
        <v>0</v>
      </c>
    </row>
    <row r="139" spans="1:7" ht="42.75">
      <c r="A139" s="172" t="s">
        <v>258</v>
      </c>
      <c r="B139" s="172" t="s">
        <v>259</v>
      </c>
      <c r="C139" s="173" t="s">
        <v>260</v>
      </c>
      <c r="D139" s="174" t="s">
        <v>40</v>
      </c>
      <c r="E139" s="174">
        <v>169.07300000000001</v>
      </c>
      <c r="F139" s="124"/>
      <c r="G139" s="209">
        <f t="shared" si="26"/>
        <v>0</v>
      </c>
    </row>
    <row r="140" spans="1:7" ht="29.25" thickBot="1">
      <c r="A140" s="191" t="s">
        <v>261</v>
      </c>
      <c r="B140" s="191" t="s">
        <v>262</v>
      </c>
      <c r="C140" s="192" t="s">
        <v>263</v>
      </c>
      <c r="D140" s="193" t="s">
        <v>40</v>
      </c>
      <c r="E140" s="193">
        <v>49.162999999999997</v>
      </c>
      <c r="F140" s="125"/>
      <c r="G140" s="209">
        <f t="shared" si="26"/>
        <v>0</v>
      </c>
    </row>
    <row r="141" spans="1:7" ht="15.75" thickBot="1">
      <c r="A141" s="139" t="s">
        <v>264</v>
      </c>
      <c r="B141" s="140"/>
      <c r="C141" s="140"/>
      <c r="D141" s="195"/>
      <c r="E141" s="195"/>
      <c r="F141" s="195"/>
      <c r="G141" s="206">
        <f>SUM(G130:G140)</f>
        <v>0</v>
      </c>
    </row>
    <row r="142" spans="1:7" ht="15.75" thickBot="1">
      <c r="A142" s="129" t="s">
        <v>265</v>
      </c>
      <c r="B142" s="130"/>
      <c r="C142" s="130"/>
      <c r="D142" s="212"/>
      <c r="E142" s="212"/>
      <c r="F142" s="213"/>
      <c r="G142" s="214">
        <f>G128+G141</f>
        <v>0</v>
      </c>
    </row>
    <row r="143" spans="1:7" ht="15.75" thickBot="1">
      <c r="A143" s="186" t="s">
        <v>266</v>
      </c>
      <c r="B143" s="187"/>
      <c r="C143" s="188" t="s">
        <v>267</v>
      </c>
      <c r="D143" s="199"/>
      <c r="E143" s="199"/>
      <c r="F143" s="199"/>
      <c r="G143" s="211"/>
    </row>
    <row r="144" spans="1:7" ht="15.75" thickBot="1">
      <c r="A144" s="200" t="s">
        <v>268</v>
      </c>
      <c r="B144" s="201"/>
      <c r="C144" s="202" t="s">
        <v>269</v>
      </c>
      <c r="D144" s="203"/>
      <c r="E144" s="203"/>
      <c r="F144" s="203"/>
      <c r="G144" s="207"/>
    </row>
    <row r="145" spans="1:7" ht="28.5">
      <c r="A145" s="178" t="s">
        <v>270</v>
      </c>
      <c r="B145" s="178" t="s">
        <v>271</v>
      </c>
      <c r="C145" s="179" t="s">
        <v>272</v>
      </c>
      <c r="D145" s="180" t="s">
        <v>112</v>
      </c>
      <c r="E145" s="180">
        <v>5</v>
      </c>
      <c r="F145" s="123"/>
      <c r="G145" s="209">
        <f t="shared" ref="G145:G146" si="27">ROUND(E145*F145,2)</f>
        <v>0</v>
      </c>
    </row>
    <row r="146" spans="1:7" ht="29.25" thickBot="1">
      <c r="A146" s="191" t="s">
        <v>273</v>
      </c>
      <c r="B146" s="191" t="s">
        <v>274</v>
      </c>
      <c r="C146" s="192" t="s">
        <v>275</v>
      </c>
      <c r="D146" s="193" t="s">
        <v>112</v>
      </c>
      <c r="E146" s="193">
        <v>6</v>
      </c>
      <c r="F146" s="125"/>
      <c r="G146" s="209">
        <f t="shared" si="27"/>
        <v>0</v>
      </c>
    </row>
    <row r="147" spans="1:7" ht="15.75" thickBot="1">
      <c r="A147" s="139" t="s">
        <v>276</v>
      </c>
      <c r="B147" s="140"/>
      <c r="C147" s="140"/>
      <c r="D147" s="195"/>
      <c r="E147" s="195"/>
      <c r="F147" s="195"/>
      <c r="G147" s="206">
        <f>SUM(G145:G146)</f>
        <v>0</v>
      </c>
    </row>
    <row r="148" spans="1:7" ht="15.75" thickBot="1">
      <c r="A148" s="200" t="s">
        <v>277</v>
      </c>
      <c r="B148" s="201"/>
      <c r="C148" s="202" t="s">
        <v>278</v>
      </c>
      <c r="D148" s="203"/>
      <c r="E148" s="203"/>
      <c r="F148" s="203"/>
      <c r="G148" s="207"/>
    </row>
    <row r="149" spans="1:7" ht="42.75">
      <c r="A149" s="178" t="s">
        <v>279</v>
      </c>
      <c r="B149" s="178" t="s">
        <v>280</v>
      </c>
      <c r="C149" s="179" t="s">
        <v>281</v>
      </c>
      <c r="D149" s="180" t="s">
        <v>24</v>
      </c>
      <c r="E149" s="180">
        <v>2.2799999999999998</v>
      </c>
      <c r="F149" s="123"/>
      <c r="G149" s="209">
        <f t="shared" ref="G149:G150" si="28">ROUND(E149*F149,2)</f>
        <v>0</v>
      </c>
    </row>
    <row r="150" spans="1:7" ht="43.5" thickBot="1">
      <c r="A150" s="191" t="s">
        <v>282</v>
      </c>
      <c r="B150" s="191" t="s">
        <v>280</v>
      </c>
      <c r="C150" s="192" t="s">
        <v>283</v>
      </c>
      <c r="D150" s="193" t="s">
        <v>24</v>
      </c>
      <c r="E150" s="193">
        <v>54</v>
      </c>
      <c r="F150" s="125"/>
      <c r="G150" s="209">
        <f t="shared" si="28"/>
        <v>0</v>
      </c>
    </row>
    <row r="151" spans="1:7" ht="15.75" thickBot="1">
      <c r="A151" s="139" t="s">
        <v>284</v>
      </c>
      <c r="B151" s="140"/>
      <c r="C151" s="140"/>
      <c r="D151" s="195"/>
      <c r="E151" s="195"/>
      <c r="F151" s="195"/>
      <c r="G151" s="206">
        <f>SUM(G149:G150)</f>
        <v>0</v>
      </c>
    </row>
    <row r="152" spans="1:7" ht="15.75" thickBot="1">
      <c r="A152" s="129" t="s">
        <v>285</v>
      </c>
      <c r="B152" s="130"/>
      <c r="C152" s="130"/>
      <c r="D152" s="212"/>
      <c r="E152" s="212"/>
      <c r="F152" s="213"/>
      <c r="G152" s="214">
        <f>G147+G151</f>
        <v>0</v>
      </c>
    </row>
    <row r="153" spans="1:7" ht="15.75" thickBot="1">
      <c r="A153" s="186" t="s">
        <v>286</v>
      </c>
      <c r="B153" s="187"/>
      <c r="C153" s="188" t="s">
        <v>287</v>
      </c>
      <c r="D153" s="199"/>
      <c r="E153" s="199"/>
      <c r="F153" s="199"/>
      <c r="G153" s="211"/>
    </row>
    <row r="154" spans="1:7" ht="42.75">
      <c r="A154" s="178" t="s">
        <v>288</v>
      </c>
      <c r="B154" s="178" t="s">
        <v>289</v>
      </c>
      <c r="C154" s="179" t="s">
        <v>290</v>
      </c>
      <c r="D154" s="180" t="s">
        <v>24</v>
      </c>
      <c r="E154" s="180">
        <v>510.5</v>
      </c>
      <c r="F154" s="123"/>
      <c r="G154" s="209">
        <f t="shared" ref="G154:G156" si="29">ROUND(E154*F154,2)</f>
        <v>0</v>
      </c>
    </row>
    <row r="155" spans="1:7" ht="42.75">
      <c r="A155" s="172" t="s">
        <v>291</v>
      </c>
      <c r="B155" s="172" t="s">
        <v>292</v>
      </c>
      <c r="C155" s="173" t="s">
        <v>293</v>
      </c>
      <c r="D155" s="174" t="s">
        <v>24</v>
      </c>
      <c r="E155" s="174">
        <v>84.5</v>
      </c>
      <c r="F155" s="124"/>
      <c r="G155" s="209">
        <f t="shared" si="29"/>
        <v>0</v>
      </c>
    </row>
    <row r="156" spans="1:7" ht="43.5" thickBot="1">
      <c r="A156" s="191" t="s">
        <v>294</v>
      </c>
      <c r="B156" s="191" t="s">
        <v>295</v>
      </c>
      <c r="C156" s="192" t="s">
        <v>296</v>
      </c>
      <c r="D156" s="193" t="s">
        <v>24</v>
      </c>
      <c r="E156" s="193">
        <v>84.5</v>
      </c>
      <c r="F156" s="125"/>
      <c r="G156" s="209">
        <f t="shared" si="29"/>
        <v>0</v>
      </c>
    </row>
    <row r="157" spans="1:7" ht="15.75" thickBot="1">
      <c r="A157" s="129" t="s">
        <v>297</v>
      </c>
      <c r="B157" s="130"/>
      <c r="C157" s="130"/>
      <c r="D157" s="212"/>
      <c r="E157" s="212"/>
      <c r="F157" s="213"/>
      <c r="G157" s="214">
        <f>SUM(G154:G156)</f>
        <v>0</v>
      </c>
    </row>
    <row r="158" spans="1:7" ht="15.75" thickBot="1">
      <c r="A158" s="131" t="s">
        <v>302</v>
      </c>
      <c r="B158" s="132"/>
      <c r="C158" s="132"/>
      <c r="D158" s="215"/>
      <c r="E158" s="215"/>
      <c r="F158" s="216"/>
      <c r="G158" s="217">
        <f>G54+G74+G90+G106+G120+G142+G152+G157</f>
        <v>0</v>
      </c>
    </row>
    <row r="159" spans="1:7" ht="15.75" thickBot="1">
      <c r="A159" s="127" t="s">
        <v>303</v>
      </c>
      <c r="B159" s="128"/>
      <c r="C159" s="128"/>
      <c r="D159" s="218"/>
      <c r="E159" s="218"/>
      <c r="F159" s="218"/>
      <c r="G159" s="217">
        <f>ROUND(G158*0.23,2)</f>
        <v>0</v>
      </c>
    </row>
    <row r="160" spans="1:7" ht="15.75" thickBot="1">
      <c r="A160" s="127" t="s">
        <v>304</v>
      </c>
      <c r="B160" s="128"/>
      <c r="C160" s="128"/>
      <c r="D160" s="218"/>
      <c r="E160" s="218"/>
      <c r="F160" s="218"/>
      <c r="G160" s="217">
        <f>G158+G159</f>
        <v>0</v>
      </c>
    </row>
  </sheetData>
  <sheetProtection sheet="1" objects="1" scenarios="1" formatCells="0" formatColumns="0" formatRows="0" selectLockedCells="1"/>
  <mergeCells count="44">
    <mergeCell ref="A32:C32"/>
    <mergeCell ref="A66:C66"/>
    <mergeCell ref="A69:C69"/>
    <mergeCell ref="A73:C73"/>
    <mergeCell ref="A74:C74"/>
    <mergeCell ref="A141:C141"/>
    <mergeCell ref="A102:C102"/>
    <mergeCell ref="A105:C105"/>
    <mergeCell ref="A106:C106"/>
    <mergeCell ref="A111:C111"/>
    <mergeCell ref="A116:C116"/>
    <mergeCell ref="A119:C119"/>
    <mergeCell ref="A80:C80"/>
    <mergeCell ref="A160:C160"/>
    <mergeCell ref="A152:C152"/>
    <mergeCell ref="A157:C157"/>
    <mergeCell ref="A158:C158"/>
    <mergeCell ref="A1:G1"/>
    <mergeCell ref="A2:G2"/>
    <mergeCell ref="A3:G3"/>
    <mergeCell ref="A120:C120"/>
    <mergeCell ref="A128:C128"/>
    <mergeCell ref="A83:C83"/>
    <mergeCell ref="A86:C86"/>
    <mergeCell ref="A89:C89"/>
    <mergeCell ref="A90:C90"/>
    <mergeCell ref="A96:C96"/>
    <mergeCell ref="A99:C99"/>
    <mergeCell ref="A63:C63"/>
    <mergeCell ref="A53:C53"/>
    <mergeCell ref="A54:C54"/>
    <mergeCell ref="A60:C60"/>
    <mergeCell ref="A35:C35"/>
    <mergeCell ref="A9:C9"/>
    <mergeCell ref="A21:C21"/>
    <mergeCell ref="A26:C26"/>
    <mergeCell ref="A29:C29"/>
    <mergeCell ref="A38:C38"/>
    <mergeCell ref="A42:C42"/>
    <mergeCell ref="A47:C47"/>
    <mergeCell ref="A142:C142"/>
    <mergeCell ref="A147:C147"/>
    <mergeCell ref="A151:C151"/>
    <mergeCell ref="A159:C159"/>
  </mergeCells>
  <pageMargins left="0.7" right="0.7" top="0.75" bottom="0.75" header="0.3" footer="0.3"/>
  <pageSetup paperSize="9" scale="7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CC6E-C245-4F2A-AB69-F96B5DCBFA03}">
  <dimension ref="A1:M92"/>
  <sheetViews>
    <sheetView workbookViewId="0">
      <selection activeCell="G16" sqref="G16"/>
    </sheetView>
  </sheetViews>
  <sheetFormatPr defaultRowHeight="12.75"/>
  <cols>
    <col min="1" max="1" width="4.25" style="59" customWidth="1"/>
    <col min="2" max="2" width="3.875" style="77" customWidth="1"/>
    <col min="3" max="3" width="10.875" style="78" customWidth="1"/>
    <col min="4" max="4" width="49.375" style="79" customWidth="1"/>
    <col min="5" max="5" width="5.5" style="91" customWidth="1"/>
    <col min="6" max="6" width="8.875" style="81" customWidth="1"/>
    <col min="7" max="7" width="8.5" style="92" customWidth="1"/>
    <col min="8" max="8" width="10.75" style="92" customWidth="1"/>
    <col min="9" max="9" width="5" style="60" customWidth="1"/>
    <col min="10" max="13" width="8" style="61" customWidth="1"/>
    <col min="14" max="256" width="9" style="61"/>
    <col min="257" max="257" width="4.25" style="61" customWidth="1"/>
    <col min="258" max="258" width="3.875" style="61" customWidth="1"/>
    <col min="259" max="259" width="10.875" style="61" customWidth="1"/>
    <col min="260" max="260" width="49.375" style="61" customWidth="1"/>
    <col min="261" max="261" width="5.5" style="61" customWidth="1"/>
    <col min="262" max="262" width="8.875" style="61" customWidth="1"/>
    <col min="263" max="263" width="8.5" style="61" customWidth="1"/>
    <col min="264" max="264" width="10.75" style="61" customWidth="1"/>
    <col min="265" max="265" width="5" style="61" customWidth="1"/>
    <col min="266" max="269" width="8" style="61" customWidth="1"/>
    <col min="270" max="512" width="9" style="61"/>
    <col min="513" max="513" width="4.25" style="61" customWidth="1"/>
    <col min="514" max="514" width="3.875" style="61" customWidth="1"/>
    <col min="515" max="515" width="10.875" style="61" customWidth="1"/>
    <col min="516" max="516" width="49.375" style="61" customWidth="1"/>
    <col min="517" max="517" width="5.5" style="61" customWidth="1"/>
    <col min="518" max="518" width="8.875" style="61" customWidth="1"/>
    <col min="519" max="519" width="8.5" style="61" customWidth="1"/>
    <col min="520" max="520" width="10.75" style="61" customWidth="1"/>
    <col min="521" max="521" width="5" style="61" customWidth="1"/>
    <col min="522" max="525" width="8" style="61" customWidth="1"/>
    <col min="526" max="768" width="9" style="61"/>
    <col min="769" max="769" width="4.25" style="61" customWidth="1"/>
    <col min="770" max="770" width="3.875" style="61" customWidth="1"/>
    <col min="771" max="771" width="10.875" style="61" customWidth="1"/>
    <col min="772" max="772" width="49.375" style="61" customWidth="1"/>
    <col min="773" max="773" width="5.5" style="61" customWidth="1"/>
    <col min="774" max="774" width="8.875" style="61" customWidth="1"/>
    <col min="775" max="775" width="8.5" style="61" customWidth="1"/>
    <col min="776" max="776" width="10.75" style="61" customWidth="1"/>
    <col min="777" max="777" width="5" style="61" customWidth="1"/>
    <col min="778" max="781" width="8" style="61" customWidth="1"/>
    <col min="782" max="1024" width="9" style="61"/>
    <col min="1025" max="1025" width="4.25" style="61" customWidth="1"/>
    <col min="1026" max="1026" width="3.875" style="61" customWidth="1"/>
    <col min="1027" max="1027" width="10.875" style="61" customWidth="1"/>
    <col min="1028" max="1028" width="49.375" style="61" customWidth="1"/>
    <col min="1029" max="1029" width="5.5" style="61" customWidth="1"/>
    <col min="1030" max="1030" width="8.875" style="61" customWidth="1"/>
    <col min="1031" max="1031" width="8.5" style="61" customWidth="1"/>
    <col min="1032" max="1032" width="10.75" style="61" customWidth="1"/>
    <col min="1033" max="1033" width="5" style="61" customWidth="1"/>
    <col min="1034" max="1037" width="8" style="61" customWidth="1"/>
    <col min="1038" max="1280" width="9" style="61"/>
    <col min="1281" max="1281" width="4.25" style="61" customWidth="1"/>
    <col min="1282" max="1282" width="3.875" style="61" customWidth="1"/>
    <col min="1283" max="1283" width="10.875" style="61" customWidth="1"/>
    <col min="1284" max="1284" width="49.375" style="61" customWidth="1"/>
    <col min="1285" max="1285" width="5.5" style="61" customWidth="1"/>
    <col min="1286" max="1286" width="8.875" style="61" customWidth="1"/>
    <col min="1287" max="1287" width="8.5" style="61" customWidth="1"/>
    <col min="1288" max="1288" width="10.75" style="61" customWidth="1"/>
    <col min="1289" max="1289" width="5" style="61" customWidth="1"/>
    <col min="1290" max="1293" width="8" style="61" customWidth="1"/>
    <col min="1294" max="1536" width="9" style="61"/>
    <col min="1537" max="1537" width="4.25" style="61" customWidth="1"/>
    <col min="1538" max="1538" width="3.875" style="61" customWidth="1"/>
    <col min="1539" max="1539" width="10.875" style="61" customWidth="1"/>
    <col min="1540" max="1540" width="49.375" style="61" customWidth="1"/>
    <col min="1541" max="1541" width="5.5" style="61" customWidth="1"/>
    <col min="1542" max="1542" width="8.875" style="61" customWidth="1"/>
    <col min="1543" max="1543" width="8.5" style="61" customWidth="1"/>
    <col min="1544" max="1544" width="10.75" style="61" customWidth="1"/>
    <col min="1545" max="1545" width="5" style="61" customWidth="1"/>
    <col min="1546" max="1549" width="8" style="61" customWidth="1"/>
    <col min="1550" max="1792" width="9" style="61"/>
    <col min="1793" max="1793" width="4.25" style="61" customWidth="1"/>
    <col min="1794" max="1794" width="3.875" style="61" customWidth="1"/>
    <col min="1795" max="1795" width="10.875" style="61" customWidth="1"/>
    <col min="1796" max="1796" width="49.375" style="61" customWidth="1"/>
    <col min="1797" max="1797" width="5.5" style="61" customWidth="1"/>
    <col min="1798" max="1798" width="8.875" style="61" customWidth="1"/>
    <col min="1799" max="1799" width="8.5" style="61" customWidth="1"/>
    <col min="1800" max="1800" width="10.75" style="61" customWidth="1"/>
    <col min="1801" max="1801" width="5" style="61" customWidth="1"/>
    <col min="1802" max="1805" width="8" style="61" customWidth="1"/>
    <col min="1806" max="2048" width="9" style="61"/>
    <col min="2049" max="2049" width="4.25" style="61" customWidth="1"/>
    <col min="2050" max="2050" width="3.875" style="61" customWidth="1"/>
    <col min="2051" max="2051" width="10.875" style="61" customWidth="1"/>
    <col min="2052" max="2052" width="49.375" style="61" customWidth="1"/>
    <col min="2053" max="2053" width="5.5" style="61" customWidth="1"/>
    <col min="2054" max="2054" width="8.875" style="61" customWidth="1"/>
    <col min="2055" max="2055" width="8.5" style="61" customWidth="1"/>
    <col min="2056" max="2056" width="10.75" style="61" customWidth="1"/>
    <col min="2057" max="2057" width="5" style="61" customWidth="1"/>
    <col min="2058" max="2061" width="8" style="61" customWidth="1"/>
    <col min="2062" max="2304" width="9" style="61"/>
    <col min="2305" max="2305" width="4.25" style="61" customWidth="1"/>
    <col min="2306" max="2306" width="3.875" style="61" customWidth="1"/>
    <col min="2307" max="2307" width="10.875" style="61" customWidth="1"/>
    <col min="2308" max="2308" width="49.375" style="61" customWidth="1"/>
    <col min="2309" max="2309" width="5.5" style="61" customWidth="1"/>
    <col min="2310" max="2310" width="8.875" style="61" customWidth="1"/>
    <col min="2311" max="2311" width="8.5" style="61" customWidth="1"/>
    <col min="2312" max="2312" width="10.75" style="61" customWidth="1"/>
    <col min="2313" max="2313" width="5" style="61" customWidth="1"/>
    <col min="2314" max="2317" width="8" style="61" customWidth="1"/>
    <col min="2318" max="2560" width="9" style="61"/>
    <col min="2561" max="2561" width="4.25" style="61" customWidth="1"/>
    <col min="2562" max="2562" width="3.875" style="61" customWidth="1"/>
    <col min="2563" max="2563" width="10.875" style="61" customWidth="1"/>
    <col min="2564" max="2564" width="49.375" style="61" customWidth="1"/>
    <col min="2565" max="2565" width="5.5" style="61" customWidth="1"/>
    <col min="2566" max="2566" width="8.875" style="61" customWidth="1"/>
    <col min="2567" max="2567" width="8.5" style="61" customWidth="1"/>
    <col min="2568" max="2568" width="10.75" style="61" customWidth="1"/>
    <col min="2569" max="2569" width="5" style="61" customWidth="1"/>
    <col min="2570" max="2573" width="8" style="61" customWidth="1"/>
    <col min="2574" max="2816" width="9" style="61"/>
    <col min="2817" max="2817" width="4.25" style="61" customWidth="1"/>
    <col min="2818" max="2818" width="3.875" style="61" customWidth="1"/>
    <col min="2819" max="2819" width="10.875" style="61" customWidth="1"/>
    <col min="2820" max="2820" width="49.375" style="61" customWidth="1"/>
    <col min="2821" max="2821" width="5.5" style="61" customWidth="1"/>
    <col min="2822" max="2822" width="8.875" style="61" customWidth="1"/>
    <col min="2823" max="2823" width="8.5" style="61" customWidth="1"/>
    <col min="2824" max="2824" width="10.75" style="61" customWidth="1"/>
    <col min="2825" max="2825" width="5" style="61" customWidth="1"/>
    <col min="2826" max="2829" width="8" style="61" customWidth="1"/>
    <col min="2830" max="3072" width="9" style="61"/>
    <col min="3073" max="3073" width="4.25" style="61" customWidth="1"/>
    <col min="3074" max="3074" width="3.875" style="61" customWidth="1"/>
    <col min="3075" max="3075" width="10.875" style="61" customWidth="1"/>
    <col min="3076" max="3076" width="49.375" style="61" customWidth="1"/>
    <col min="3077" max="3077" width="5.5" style="61" customWidth="1"/>
    <col min="3078" max="3078" width="8.875" style="61" customWidth="1"/>
    <col min="3079" max="3079" width="8.5" style="61" customWidth="1"/>
    <col min="3080" max="3080" width="10.75" style="61" customWidth="1"/>
    <col min="3081" max="3081" width="5" style="61" customWidth="1"/>
    <col min="3082" max="3085" width="8" style="61" customWidth="1"/>
    <col min="3086" max="3328" width="9" style="61"/>
    <col min="3329" max="3329" width="4.25" style="61" customWidth="1"/>
    <col min="3330" max="3330" width="3.875" style="61" customWidth="1"/>
    <col min="3331" max="3331" width="10.875" style="61" customWidth="1"/>
    <col min="3332" max="3332" width="49.375" style="61" customWidth="1"/>
    <col min="3333" max="3333" width="5.5" style="61" customWidth="1"/>
    <col min="3334" max="3334" width="8.875" style="61" customWidth="1"/>
    <col min="3335" max="3335" width="8.5" style="61" customWidth="1"/>
    <col min="3336" max="3336" width="10.75" style="61" customWidth="1"/>
    <col min="3337" max="3337" width="5" style="61" customWidth="1"/>
    <col min="3338" max="3341" width="8" style="61" customWidth="1"/>
    <col min="3342" max="3584" width="9" style="61"/>
    <col min="3585" max="3585" width="4.25" style="61" customWidth="1"/>
    <col min="3586" max="3586" width="3.875" style="61" customWidth="1"/>
    <col min="3587" max="3587" width="10.875" style="61" customWidth="1"/>
    <col min="3588" max="3588" width="49.375" style="61" customWidth="1"/>
    <col min="3589" max="3589" width="5.5" style="61" customWidth="1"/>
    <col min="3590" max="3590" width="8.875" style="61" customWidth="1"/>
    <col min="3591" max="3591" width="8.5" style="61" customWidth="1"/>
    <col min="3592" max="3592" width="10.75" style="61" customWidth="1"/>
    <col min="3593" max="3593" width="5" style="61" customWidth="1"/>
    <col min="3594" max="3597" width="8" style="61" customWidth="1"/>
    <col min="3598" max="3840" width="9" style="61"/>
    <col min="3841" max="3841" width="4.25" style="61" customWidth="1"/>
    <col min="3842" max="3842" width="3.875" style="61" customWidth="1"/>
    <col min="3843" max="3843" width="10.875" style="61" customWidth="1"/>
    <col min="3844" max="3844" width="49.375" style="61" customWidth="1"/>
    <col min="3845" max="3845" width="5.5" style="61" customWidth="1"/>
    <col min="3846" max="3846" width="8.875" style="61" customWidth="1"/>
    <col min="3847" max="3847" width="8.5" style="61" customWidth="1"/>
    <col min="3848" max="3848" width="10.75" style="61" customWidth="1"/>
    <col min="3849" max="3849" width="5" style="61" customWidth="1"/>
    <col min="3850" max="3853" width="8" style="61" customWidth="1"/>
    <col min="3854" max="4096" width="9" style="61"/>
    <col min="4097" max="4097" width="4.25" style="61" customWidth="1"/>
    <col min="4098" max="4098" width="3.875" style="61" customWidth="1"/>
    <col min="4099" max="4099" width="10.875" style="61" customWidth="1"/>
    <col min="4100" max="4100" width="49.375" style="61" customWidth="1"/>
    <col min="4101" max="4101" width="5.5" style="61" customWidth="1"/>
    <col min="4102" max="4102" width="8.875" style="61" customWidth="1"/>
    <col min="4103" max="4103" width="8.5" style="61" customWidth="1"/>
    <col min="4104" max="4104" width="10.75" style="61" customWidth="1"/>
    <col min="4105" max="4105" width="5" style="61" customWidth="1"/>
    <col min="4106" max="4109" width="8" style="61" customWidth="1"/>
    <col min="4110" max="4352" width="9" style="61"/>
    <col min="4353" max="4353" width="4.25" style="61" customWidth="1"/>
    <col min="4354" max="4354" width="3.875" style="61" customWidth="1"/>
    <col min="4355" max="4355" width="10.875" style="61" customWidth="1"/>
    <col min="4356" max="4356" width="49.375" style="61" customWidth="1"/>
    <col min="4357" max="4357" width="5.5" style="61" customWidth="1"/>
    <col min="4358" max="4358" width="8.875" style="61" customWidth="1"/>
    <col min="4359" max="4359" width="8.5" style="61" customWidth="1"/>
    <col min="4360" max="4360" width="10.75" style="61" customWidth="1"/>
    <col min="4361" max="4361" width="5" style="61" customWidth="1"/>
    <col min="4362" max="4365" width="8" style="61" customWidth="1"/>
    <col min="4366" max="4608" width="9" style="61"/>
    <col min="4609" max="4609" width="4.25" style="61" customWidth="1"/>
    <col min="4610" max="4610" width="3.875" style="61" customWidth="1"/>
    <col min="4611" max="4611" width="10.875" style="61" customWidth="1"/>
    <col min="4612" max="4612" width="49.375" style="61" customWidth="1"/>
    <col min="4613" max="4613" width="5.5" style="61" customWidth="1"/>
    <col min="4614" max="4614" width="8.875" style="61" customWidth="1"/>
    <col min="4615" max="4615" width="8.5" style="61" customWidth="1"/>
    <col min="4616" max="4616" width="10.75" style="61" customWidth="1"/>
    <col min="4617" max="4617" width="5" style="61" customWidth="1"/>
    <col min="4618" max="4621" width="8" style="61" customWidth="1"/>
    <col min="4622" max="4864" width="9" style="61"/>
    <col min="4865" max="4865" width="4.25" style="61" customWidth="1"/>
    <col min="4866" max="4866" width="3.875" style="61" customWidth="1"/>
    <col min="4867" max="4867" width="10.875" style="61" customWidth="1"/>
    <col min="4868" max="4868" width="49.375" style="61" customWidth="1"/>
    <col min="4869" max="4869" width="5.5" style="61" customWidth="1"/>
    <col min="4870" max="4870" width="8.875" style="61" customWidth="1"/>
    <col min="4871" max="4871" width="8.5" style="61" customWidth="1"/>
    <col min="4872" max="4872" width="10.75" style="61" customWidth="1"/>
    <col min="4873" max="4873" width="5" style="61" customWidth="1"/>
    <col min="4874" max="4877" width="8" style="61" customWidth="1"/>
    <col min="4878" max="5120" width="9" style="61"/>
    <col min="5121" max="5121" width="4.25" style="61" customWidth="1"/>
    <col min="5122" max="5122" width="3.875" style="61" customWidth="1"/>
    <col min="5123" max="5123" width="10.875" style="61" customWidth="1"/>
    <col min="5124" max="5124" width="49.375" style="61" customWidth="1"/>
    <col min="5125" max="5125" width="5.5" style="61" customWidth="1"/>
    <col min="5126" max="5126" width="8.875" style="61" customWidth="1"/>
    <col min="5127" max="5127" width="8.5" style="61" customWidth="1"/>
    <col min="5128" max="5128" width="10.75" style="61" customWidth="1"/>
    <col min="5129" max="5129" width="5" style="61" customWidth="1"/>
    <col min="5130" max="5133" width="8" style="61" customWidth="1"/>
    <col min="5134" max="5376" width="9" style="61"/>
    <col min="5377" max="5377" width="4.25" style="61" customWidth="1"/>
    <col min="5378" max="5378" width="3.875" style="61" customWidth="1"/>
    <col min="5379" max="5379" width="10.875" style="61" customWidth="1"/>
    <col min="5380" max="5380" width="49.375" style="61" customWidth="1"/>
    <col min="5381" max="5381" width="5.5" style="61" customWidth="1"/>
    <col min="5382" max="5382" width="8.875" style="61" customWidth="1"/>
    <col min="5383" max="5383" width="8.5" style="61" customWidth="1"/>
    <col min="5384" max="5384" width="10.75" style="61" customWidth="1"/>
    <col min="5385" max="5385" width="5" style="61" customWidth="1"/>
    <col min="5386" max="5389" width="8" style="61" customWidth="1"/>
    <col min="5390" max="5632" width="9" style="61"/>
    <col min="5633" max="5633" width="4.25" style="61" customWidth="1"/>
    <col min="5634" max="5634" width="3.875" style="61" customWidth="1"/>
    <col min="5635" max="5635" width="10.875" style="61" customWidth="1"/>
    <col min="5636" max="5636" width="49.375" style="61" customWidth="1"/>
    <col min="5637" max="5637" width="5.5" style="61" customWidth="1"/>
    <col min="5638" max="5638" width="8.875" style="61" customWidth="1"/>
    <col min="5639" max="5639" width="8.5" style="61" customWidth="1"/>
    <col min="5640" max="5640" width="10.75" style="61" customWidth="1"/>
    <col min="5641" max="5641" width="5" style="61" customWidth="1"/>
    <col min="5642" max="5645" width="8" style="61" customWidth="1"/>
    <col min="5646" max="5888" width="9" style="61"/>
    <col min="5889" max="5889" width="4.25" style="61" customWidth="1"/>
    <col min="5890" max="5890" width="3.875" style="61" customWidth="1"/>
    <col min="5891" max="5891" width="10.875" style="61" customWidth="1"/>
    <col min="5892" max="5892" width="49.375" style="61" customWidth="1"/>
    <col min="5893" max="5893" width="5.5" style="61" customWidth="1"/>
    <col min="5894" max="5894" width="8.875" style="61" customWidth="1"/>
    <col min="5895" max="5895" width="8.5" style="61" customWidth="1"/>
    <col min="5896" max="5896" width="10.75" style="61" customWidth="1"/>
    <col min="5897" max="5897" width="5" style="61" customWidth="1"/>
    <col min="5898" max="5901" width="8" style="61" customWidth="1"/>
    <col min="5902" max="6144" width="9" style="61"/>
    <col min="6145" max="6145" width="4.25" style="61" customWidth="1"/>
    <col min="6146" max="6146" width="3.875" style="61" customWidth="1"/>
    <col min="6147" max="6147" width="10.875" style="61" customWidth="1"/>
    <col min="6148" max="6148" width="49.375" style="61" customWidth="1"/>
    <col min="6149" max="6149" width="5.5" style="61" customWidth="1"/>
    <col min="6150" max="6150" width="8.875" style="61" customWidth="1"/>
    <col min="6151" max="6151" width="8.5" style="61" customWidth="1"/>
    <col min="6152" max="6152" width="10.75" style="61" customWidth="1"/>
    <col min="6153" max="6153" width="5" style="61" customWidth="1"/>
    <col min="6154" max="6157" width="8" style="61" customWidth="1"/>
    <col min="6158" max="6400" width="9" style="61"/>
    <col min="6401" max="6401" width="4.25" style="61" customWidth="1"/>
    <col min="6402" max="6402" width="3.875" style="61" customWidth="1"/>
    <col min="6403" max="6403" width="10.875" style="61" customWidth="1"/>
    <col min="6404" max="6404" width="49.375" style="61" customWidth="1"/>
    <col min="6405" max="6405" width="5.5" style="61" customWidth="1"/>
    <col min="6406" max="6406" width="8.875" style="61" customWidth="1"/>
    <col min="6407" max="6407" width="8.5" style="61" customWidth="1"/>
    <col min="6408" max="6408" width="10.75" style="61" customWidth="1"/>
    <col min="6409" max="6409" width="5" style="61" customWidth="1"/>
    <col min="6410" max="6413" width="8" style="61" customWidth="1"/>
    <col min="6414" max="6656" width="9" style="61"/>
    <col min="6657" max="6657" width="4.25" style="61" customWidth="1"/>
    <col min="6658" max="6658" width="3.875" style="61" customWidth="1"/>
    <col min="6659" max="6659" width="10.875" style="61" customWidth="1"/>
    <col min="6660" max="6660" width="49.375" style="61" customWidth="1"/>
    <col min="6661" max="6661" width="5.5" style="61" customWidth="1"/>
    <col min="6662" max="6662" width="8.875" style="61" customWidth="1"/>
    <col min="6663" max="6663" width="8.5" style="61" customWidth="1"/>
    <col min="6664" max="6664" width="10.75" style="61" customWidth="1"/>
    <col min="6665" max="6665" width="5" style="61" customWidth="1"/>
    <col min="6666" max="6669" width="8" style="61" customWidth="1"/>
    <col min="6670" max="6912" width="9" style="61"/>
    <col min="6913" max="6913" width="4.25" style="61" customWidth="1"/>
    <col min="6914" max="6914" width="3.875" style="61" customWidth="1"/>
    <col min="6915" max="6915" width="10.875" style="61" customWidth="1"/>
    <col min="6916" max="6916" width="49.375" style="61" customWidth="1"/>
    <col min="6917" max="6917" width="5.5" style="61" customWidth="1"/>
    <col min="6918" max="6918" width="8.875" style="61" customWidth="1"/>
    <col min="6919" max="6919" width="8.5" style="61" customWidth="1"/>
    <col min="6920" max="6920" width="10.75" style="61" customWidth="1"/>
    <col min="6921" max="6921" width="5" style="61" customWidth="1"/>
    <col min="6922" max="6925" width="8" style="61" customWidth="1"/>
    <col min="6926" max="7168" width="9" style="61"/>
    <col min="7169" max="7169" width="4.25" style="61" customWidth="1"/>
    <col min="7170" max="7170" width="3.875" style="61" customWidth="1"/>
    <col min="7171" max="7171" width="10.875" style="61" customWidth="1"/>
    <col min="7172" max="7172" width="49.375" style="61" customWidth="1"/>
    <col min="7173" max="7173" width="5.5" style="61" customWidth="1"/>
    <col min="7174" max="7174" width="8.875" style="61" customWidth="1"/>
    <col min="7175" max="7175" width="8.5" style="61" customWidth="1"/>
    <col min="7176" max="7176" width="10.75" style="61" customWidth="1"/>
    <col min="7177" max="7177" width="5" style="61" customWidth="1"/>
    <col min="7178" max="7181" width="8" style="61" customWidth="1"/>
    <col min="7182" max="7424" width="9" style="61"/>
    <col min="7425" max="7425" width="4.25" style="61" customWidth="1"/>
    <col min="7426" max="7426" width="3.875" style="61" customWidth="1"/>
    <col min="7427" max="7427" width="10.875" style="61" customWidth="1"/>
    <col min="7428" max="7428" width="49.375" style="61" customWidth="1"/>
    <col min="7429" max="7429" width="5.5" style="61" customWidth="1"/>
    <col min="7430" max="7430" width="8.875" style="61" customWidth="1"/>
    <col min="7431" max="7431" width="8.5" style="61" customWidth="1"/>
    <col min="7432" max="7432" width="10.75" style="61" customWidth="1"/>
    <col min="7433" max="7433" width="5" style="61" customWidth="1"/>
    <col min="7434" max="7437" width="8" style="61" customWidth="1"/>
    <col min="7438" max="7680" width="9" style="61"/>
    <col min="7681" max="7681" width="4.25" style="61" customWidth="1"/>
    <col min="7682" max="7682" width="3.875" style="61" customWidth="1"/>
    <col min="7683" max="7683" width="10.875" style="61" customWidth="1"/>
    <col min="7684" max="7684" width="49.375" style="61" customWidth="1"/>
    <col min="7685" max="7685" width="5.5" style="61" customWidth="1"/>
    <col min="7686" max="7686" width="8.875" style="61" customWidth="1"/>
    <col min="7687" max="7687" width="8.5" style="61" customWidth="1"/>
    <col min="7688" max="7688" width="10.75" style="61" customWidth="1"/>
    <col min="7689" max="7689" width="5" style="61" customWidth="1"/>
    <col min="7690" max="7693" width="8" style="61" customWidth="1"/>
    <col min="7694" max="7936" width="9" style="61"/>
    <col min="7937" max="7937" width="4.25" style="61" customWidth="1"/>
    <col min="7938" max="7938" width="3.875" style="61" customWidth="1"/>
    <col min="7939" max="7939" width="10.875" style="61" customWidth="1"/>
    <col min="7940" max="7940" width="49.375" style="61" customWidth="1"/>
    <col min="7941" max="7941" width="5.5" style="61" customWidth="1"/>
    <col min="7942" max="7942" width="8.875" style="61" customWidth="1"/>
    <col min="7943" max="7943" width="8.5" style="61" customWidth="1"/>
    <col min="7944" max="7944" width="10.75" style="61" customWidth="1"/>
    <col min="7945" max="7945" width="5" style="61" customWidth="1"/>
    <col min="7946" max="7949" width="8" style="61" customWidth="1"/>
    <col min="7950" max="8192" width="9" style="61"/>
    <col min="8193" max="8193" width="4.25" style="61" customWidth="1"/>
    <col min="8194" max="8194" width="3.875" style="61" customWidth="1"/>
    <col min="8195" max="8195" width="10.875" style="61" customWidth="1"/>
    <col min="8196" max="8196" width="49.375" style="61" customWidth="1"/>
    <col min="8197" max="8197" width="5.5" style="61" customWidth="1"/>
    <col min="8198" max="8198" width="8.875" style="61" customWidth="1"/>
    <col min="8199" max="8199" width="8.5" style="61" customWidth="1"/>
    <col min="8200" max="8200" width="10.75" style="61" customWidth="1"/>
    <col min="8201" max="8201" width="5" style="61" customWidth="1"/>
    <col min="8202" max="8205" width="8" style="61" customWidth="1"/>
    <col min="8206" max="8448" width="9" style="61"/>
    <col min="8449" max="8449" width="4.25" style="61" customWidth="1"/>
    <col min="8450" max="8450" width="3.875" style="61" customWidth="1"/>
    <col min="8451" max="8451" width="10.875" style="61" customWidth="1"/>
    <col min="8452" max="8452" width="49.375" style="61" customWidth="1"/>
    <col min="8453" max="8453" width="5.5" style="61" customWidth="1"/>
    <col min="8454" max="8454" width="8.875" style="61" customWidth="1"/>
    <col min="8455" max="8455" width="8.5" style="61" customWidth="1"/>
    <col min="8456" max="8456" width="10.75" style="61" customWidth="1"/>
    <col min="8457" max="8457" width="5" style="61" customWidth="1"/>
    <col min="8458" max="8461" width="8" style="61" customWidth="1"/>
    <col min="8462" max="8704" width="9" style="61"/>
    <col min="8705" max="8705" width="4.25" style="61" customWidth="1"/>
    <col min="8706" max="8706" width="3.875" style="61" customWidth="1"/>
    <col min="8707" max="8707" width="10.875" style="61" customWidth="1"/>
    <col min="8708" max="8708" width="49.375" style="61" customWidth="1"/>
    <col min="8709" max="8709" width="5.5" style="61" customWidth="1"/>
    <col min="8710" max="8710" width="8.875" style="61" customWidth="1"/>
    <col min="8711" max="8711" width="8.5" style="61" customWidth="1"/>
    <col min="8712" max="8712" width="10.75" style="61" customWidth="1"/>
    <col min="8713" max="8713" width="5" style="61" customWidth="1"/>
    <col min="8714" max="8717" width="8" style="61" customWidth="1"/>
    <col min="8718" max="8960" width="9" style="61"/>
    <col min="8961" max="8961" width="4.25" style="61" customWidth="1"/>
    <col min="8962" max="8962" width="3.875" style="61" customWidth="1"/>
    <col min="8963" max="8963" width="10.875" style="61" customWidth="1"/>
    <col min="8964" max="8964" width="49.375" style="61" customWidth="1"/>
    <col min="8965" max="8965" width="5.5" style="61" customWidth="1"/>
    <col min="8966" max="8966" width="8.875" style="61" customWidth="1"/>
    <col min="8967" max="8967" width="8.5" style="61" customWidth="1"/>
    <col min="8968" max="8968" width="10.75" style="61" customWidth="1"/>
    <col min="8969" max="8969" width="5" style="61" customWidth="1"/>
    <col min="8970" max="8973" width="8" style="61" customWidth="1"/>
    <col min="8974" max="9216" width="9" style="61"/>
    <col min="9217" max="9217" width="4.25" style="61" customWidth="1"/>
    <col min="9218" max="9218" width="3.875" style="61" customWidth="1"/>
    <col min="9219" max="9219" width="10.875" style="61" customWidth="1"/>
    <col min="9220" max="9220" width="49.375" style="61" customWidth="1"/>
    <col min="9221" max="9221" width="5.5" style="61" customWidth="1"/>
    <col min="9222" max="9222" width="8.875" style="61" customWidth="1"/>
    <col min="9223" max="9223" width="8.5" style="61" customWidth="1"/>
    <col min="9224" max="9224" width="10.75" style="61" customWidth="1"/>
    <col min="9225" max="9225" width="5" style="61" customWidth="1"/>
    <col min="9226" max="9229" width="8" style="61" customWidth="1"/>
    <col min="9230" max="9472" width="9" style="61"/>
    <col min="9473" max="9473" width="4.25" style="61" customWidth="1"/>
    <col min="9474" max="9474" width="3.875" style="61" customWidth="1"/>
    <col min="9475" max="9475" width="10.875" style="61" customWidth="1"/>
    <col min="9476" max="9476" width="49.375" style="61" customWidth="1"/>
    <col min="9477" max="9477" width="5.5" style="61" customWidth="1"/>
    <col min="9478" max="9478" width="8.875" style="61" customWidth="1"/>
    <col min="9479" max="9479" width="8.5" style="61" customWidth="1"/>
    <col min="9480" max="9480" width="10.75" style="61" customWidth="1"/>
    <col min="9481" max="9481" width="5" style="61" customWidth="1"/>
    <col min="9482" max="9485" width="8" style="61" customWidth="1"/>
    <col min="9486" max="9728" width="9" style="61"/>
    <col min="9729" max="9729" width="4.25" style="61" customWidth="1"/>
    <col min="9730" max="9730" width="3.875" style="61" customWidth="1"/>
    <col min="9731" max="9731" width="10.875" style="61" customWidth="1"/>
    <col min="9732" max="9732" width="49.375" style="61" customWidth="1"/>
    <col min="9733" max="9733" width="5.5" style="61" customWidth="1"/>
    <col min="9734" max="9734" width="8.875" style="61" customWidth="1"/>
    <col min="9735" max="9735" width="8.5" style="61" customWidth="1"/>
    <col min="9736" max="9736" width="10.75" style="61" customWidth="1"/>
    <col min="9737" max="9737" width="5" style="61" customWidth="1"/>
    <col min="9738" max="9741" width="8" style="61" customWidth="1"/>
    <col min="9742" max="9984" width="9" style="61"/>
    <col min="9985" max="9985" width="4.25" style="61" customWidth="1"/>
    <col min="9986" max="9986" width="3.875" style="61" customWidth="1"/>
    <col min="9987" max="9987" width="10.875" style="61" customWidth="1"/>
    <col min="9988" max="9988" width="49.375" style="61" customWidth="1"/>
    <col min="9989" max="9989" width="5.5" style="61" customWidth="1"/>
    <col min="9990" max="9990" width="8.875" style="61" customWidth="1"/>
    <col min="9991" max="9991" width="8.5" style="61" customWidth="1"/>
    <col min="9992" max="9992" width="10.75" style="61" customWidth="1"/>
    <col min="9993" max="9993" width="5" style="61" customWidth="1"/>
    <col min="9994" max="9997" width="8" style="61" customWidth="1"/>
    <col min="9998" max="10240" width="9" style="61"/>
    <col min="10241" max="10241" width="4.25" style="61" customWidth="1"/>
    <col min="10242" max="10242" width="3.875" style="61" customWidth="1"/>
    <col min="10243" max="10243" width="10.875" style="61" customWidth="1"/>
    <col min="10244" max="10244" width="49.375" style="61" customWidth="1"/>
    <col min="10245" max="10245" width="5.5" style="61" customWidth="1"/>
    <col min="10246" max="10246" width="8.875" style="61" customWidth="1"/>
    <col min="10247" max="10247" width="8.5" style="61" customWidth="1"/>
    <col min="10248" max="10248" width="10.75" style="61" customWidth="1"/>
    <col min="10249" max="10249" width="5" style="61" customWidth="1"/>
    <col min="10250" max="10253" width="8" style="61" customWidth="1"/>
    <col min="10254" max="10496" width="9" style="61"/>
    <col min="10497" max="10497" width="4.25" style="61" customWidth="1"/>
    <col min="10498" max="10498" width="3.875" style="61" customWidth="1"/>
    <col min="10499" max="10499" width="10.875" style="61" customWidth="1"/>
    <col min="10500" max="10500" width="49.375" style="61" customWidth="1"/>
    <col min="10501" max="10501" width="5.5" style="61" customWidth="1"/>
    <col min="10502" max="10502" width="8.875" style="61" customWidth="1"/>
    <col min="10503" max="10503" width="8.5" style="61" customWidth="1"/>
    <col min="10504" max="10504" width="10.75" style="61" customWidth="1"/>
    <col min="10505" max="10505" width="5" style="61" customWidth="1"/>
    <col min="10506" max="10509" width="8" style="61" customWidth="1"/>
    <col min="10510" max="10752" width="9" style="61"/>
    <col min="10753" max="10753" width="4.25" style="61" customWidth="1"/>
    <col min="10754" max="10754" width="3.875" style="61" customWidth="1"/>
    <col min="10755" max="10755" width="10.875" style="61" customWidth="1"/>
    <col min="10756" max="10756" width="49.375" style="61" customWidth="1"/>
    <col min="10757" max="10757" width="5.5" style="61" customWidth="1"/>
    <col min="10758" max="10758" width="8.875" style="61" customWidth="1"/>
    <col min="10759" max="10759" width="8.5" style="61" customWidth="1"/>
    <col min="10760" max="10760" width="10.75" style="61" customWidth="1"/>
    <col min="10761" max="10761" width="5" style="61" customWidth="1"/>
    <col min="10762" max="10765" width="8" style="61" customWidth="1"/>
    <col min="10766" max="11008" width="9" style="61"/>
    <col min="11009" max="11009" width="4.25" style="61" customWidth="1"/>
    <col min="11010" max="11010" width="3.875" style="61" customWidth="1"/>
    <col min="11011" max="11011" width="10.875" style="61" customWidth="1"/>
    <col min="11012" max="11012" width="49.375" style="61" customWidth="1"/>
    <col min="11013" max="11013" width="5.5" style="61" customWidth="1"/>
    <col min="11014" max="11014" width="8.875" style="61" customWidth="1"/>
    <col min="11015" max="11015" width="8.5" style="61" customWidth="1"/>
    <col min="11016" max="11016" width="10.75" style="61" customWidth="1"/>
    <col min="11017" max="11017" width="5" style="61" customWidth="1"/>
    <col min="11018" max="11021" width="8" style="61" customWidth="1"/>
    <col min="11022" max="11264" width="9" style="61"/>
    <col min="11265" max="11265" width="4.25" style="61" customWidth="1"/>
    <col min="11266" max="11266" width="3.875" style="61" customWidth="1"/>
    <col min="11267" max="11267" width="10.875" style="61" customWidth="1"/>
    <col min="11268" max="11268" width="49.375" style="61" customWidth="1"/>
    <col min="11269" max="11269" width="5.5" style="61" customWidth="1"/>
    <col min="11270" max="11270" width="8.875" style="61" customWidth="1"/>
    <col min="11271" max="11271" width="8.5" style="61" customWidth="1"/>
    <col min="11272" max="11272" width="10.75" style="61" customWidth="1"/>
    <col min="11273" max="11273" width="5" style="61" customWidth="1"/>
    <col min="11274" max="11277" width="8" style="61" customWidth="1"/>
    <col min="11278" max="11520" width="9" style="61"/>
    <col min="11521" max="11521" width="4.25" style="61" customWidth="1"/>
    <col min="11522" max="11522" width="3.875" style="61" customWidth="1"/>
    <col min="11523" max="11523" width="10.875" style="61" customWidth="1"/>
    <col min="11524" max="11524" width="49.375" style="61" customWidth="1"/>
    <col min="11525" max="11525" width="5.5" style="61" customWidth="1"/>
    <col min="11526" max="11526" width="8.875" style="61" customWidth="1"/>
    <col min="11527" max="11527" width="8.5" style="61" customWidth="1"/>
    <col min="11528" max="11528" width="10.75" style="61" customWidth="1"/>
    <col min="11529" max="11529" width="5" style="61" customWidth="1"/>
    <col min="11530" max="11533" width="8" style="61" customWidth="1"/>
    <col min="11534" max="11776" width="9" style="61"/>
    <col min="11777" max="11777" width="4.25" style="61" customWidth="1"/>
    <col min="11778" max="11778" width="3.875" style="61" customWidth="1"/>
    <col min="11779" max="11779" width="10.875" style="61" customWidth="1"/>
    <col min="11780" max="11780" width="49.375" style="61" customWidth="1"/>
    <col min="11781" max="11781" width="5.5" style="61" customWidth="1"/>
    <col min="11782" max="11782" width="8.875" style="61" customWidth="1"/>
    <col min="11783" max="11783" width="8.5" style="61" customWidth="1"/>
    <col min="11784" max="11784" width="10.75" style="61" customWidth="1"/>
    <col min="11785" max="11785" width="5" style="61" customWidth="1"/>
    <col min="11786" max="11789" width="8" style="61" customWidth="1"/>
    <col min="11790" max="12032" width="9" style="61"/>
    <col min="12033" max="12033" width="4.25" style="61" customWidth="1"/>
    <col min="12034" max="12034" width="3.875" style="61" customWidth="1"/>
    <col min="12035" max="12035" width="10.875" style="61" customWidth="1"/>
    <col min="12036" max="12036" width="49.375" style="61" customWidth="1"/>
    <col min="12037" max="12037" width="5.5" style="61" customWidth="1"/>
    <col min="12038" max="12038" width="8.875" style="61" customWidth="1"/>
    <col min="12039" max="12039" width="8.5" style="61" customWidth="1"/>
    <col min="12040" max="12040" width="10.75" style="61" customWidth="1"/>
    <col min="12041" max="12041" width="5" style="61" customWidth="1"/>
    <col min="12042" max="12045" width="8" style="61" customWidth="1"/>
    <col min="12046" max="12288" width="9" style="61"/>
    <col min="12289" max="12289" width="4.25" style="61" customWidth="1"/>
    <col min="12290" max="12290" width="3.875" style="61" customWidth="1"/>
    <col min="12291" max="12291" width="10.875" style="61" customWidth="1"/>
    <col min="12292" max="12292" width="49.375" style="61" customWidth="1"/>
    <col min="12293" max="12293" width="5.5" style="61" customWidth="1"/>
    <col min="12294" max="12294" width="8.875" style="61" customWidth="1"/>
    <col min="12295" max="12295" width="8.5" style="61" customWidth="1"/>
    <col min="12296" max="12296" width="10.75" style="61" customWidth="1"/>
    <col min="12297" max="12297" width="5" style="61" customWidth="1"/>
    <col min="12298" max="12301" width="8" style="61" customWidth="1"/>
    <col min="12302" max="12544" width="9" style="61"/>
    <col min="12545" max="12545" width="4.25" style="61" customWidth="1"/>
    <col min="12546" max="12546" width="3.875" style="61" customWidth="1"/>
    <col min="12547" max="12547" width="10.875" style="61" customWidth="1"/>
    <col min="12548" max="12548" width="49.375" style="61" customWidth="1"/>
    <col min="12549" max="12549" width="5.5" style="61" customWidth="1"/>
    <col min="12550" max="12550" width="8.875" style="61" customWidth="1"/>
    <col min="12551" max="12551" width="8.5" style="61" customWidth="1"/>
    <col min="12552" max="12552" width="10.75" style="61" customWidth="1"/>
    <col min="12553" max="12553" width="5" style="61" customWidth="1"/>
    <col min="12554" max="12557" width="8" style="61" customWidth="1"/>
    <col min="12558" max="12800" width="9" style="61"/>
    <col min="12801" max="12801" width="4.25" style="61" customWidth="1"/>
    <col min="12802" max="12802" width="3.875" style="61" customWidth="1"/>
    <col min="12803" max="12803" width="10.875" style="61" customWidth="1"/>
    <col min="12804" max="12804" width="49.375" style="61" customWidth="1"/>
    <col min="12805" max="12805" width="5.5" style="61" customWidth="1"/>
    <col min="12806" max="12806" width="8.875" style="61" customWidth="1"/>
    <col min="12807" max="12807" width="8.5" style="61" customWidth="1"/>
    <col min="12808" max="12808" width="10.75" style="61" customWidth="1"/>
    <col min="12809" max="12809" width="5" style="61" customWidth="1"/>
    <col min="12810" max="12813" width="8" style="61" customWidth="1"/>
    <col min="12814" max="13056" width="9" style="61"/>
    <col min="13057" max="13057" width="4.25" style="61" customWidth="1"/>
    <col min="13058" max="13058" width="3.875" style="61" customWidth="1"/>
    <col min="13059" max="13059" width="10.875" style="61" customWidth="1"/>
    <col min="13060" max="13060" width="49.375" style="61" customWidth="1"/>
    <col min="13061" max="13061" width="5.5" style="61" customWidth="1"/>
    <col min="13062" max="13062" width="8.875" style="61" customWidth="1"/>
    <col min="13063" max="13063" width="8.5" style="61" customWidth="1"/>
    <col min="13064" max="13064" width="10.75" style="61" customWidth="1"/>
    <col min="13065" max="13065" width="5" style="61" customWidth="1"/>
    <col min="13066" max="13069" width="8" style="61" customWidth="1"/>
    <col min="13070" max="13312" width="9" style="61"/>
    <col min="13313" max="13313" width="4.25" style="61" customWidth="1"/>
    <col min="13314" max="13314" width="3.875" style="61" customWidth="1"/>
    <col min="13315" max="13315" width="10.875" style="61" customWidth="1"/>
    <col min="13316" max="13316" width="49.375" style="61" customWidth="1"/>
    <col min="13317" max="13317" width="5.5" style="61" customWidth="1"/>
    <col min="13318" max="13318" width="8.875" style="61" customWidth="1"/>
    <col min="13319" max="13319" width="8.5" style="61" customWidth="1"/>
    <col min="13320" max="13320" width="10.75" style="61" customWidth="1"/>
    <col min="13321" max="13321" width="5" style="61" customWidth="1"/>
    <col min="13322" max="13325" width="8" style="61" customWidth="1"/>
    <col min="13326" max="13568" width="9" style="61"/>
    <col min="13569" max="13569" width="4.25" style="61" customWidth="1"/>
    <col min="13570" max="13570" width="3.875" style="61" customWidth="1"/>
    <col min="13571" max="13571" width="10.875" style="61" customWidth="1"/>
    <col min="13572" max="13572" width="49.375" style="61" customWidth="1"/>
    <col min="13573" max="13573" width="5.5" style="61" customWidth="1"/>
    <col min="13574" max="13574" width="8.875" style="61" customWidth="1"/>
    <col min="13575" max="13575" width="8.5" style="61" customWidth="1"/>
    <col min="13576" max="13576" width="10.75" style="61" customWidth="1"/>
    <col min="13577" max="13577" width="5" style="61" customWidth="1"/>
    <col min="13578" max="13581" width="8" style="61" customWidth="1"/>
    <col min="13582" max="13824" width="9" style="61"/>
    <col min="13825" max="13825" width="4.25" style="61" customWidth="1"/>
    <col min="13826" max="13826" width="3.875" style="61" customWidth="1"/>
    <col min="13827" max="13827" width="10.875" style="61" customWidth="1"/>
    <col min="13828" max="13828" width="49.375" style="61" customWidth="1"/>
    <col min="13829" max="13829" width="5.5" style="61" customWidth="1"/>
    <col min="13830" max="13830" width="8.875" style="61" customWidth="1"/>
    <col min="13831" max="13831" width="8.5" style="61" customWidth="1"/>
    <col min="13832" max="13832" width="10.75" style="61" customWidth="1"/>
    <col min="13833" max="13833" width="5" style="61" customWidth="1"/>
    <col min="13834" max="13837" width="8" style="61" customWidth="1"/>
    <col min="13838" max="14080" width="9" style="61"/>
    <col min="14081" max="14081" width="4.25" style="61" customWidth="1"/>
    <col min="14082" max="14082" width="3.875" style="61" customWidth="1"/>
    <col min="14083" max="14083" width="10.875" style="61" customWidth="1"/>
    <col min="14084" max="14084" width="49.375" style="61" customWidth="1"/>
    <col min="14085" max="14085" width="5.5" style="61" customWidth="1"/>
    <col min="14086" max="14086" width="8.875" style="61" customWidth="1"/>
    <col min="14087" max="14087" width="8.5" style="61" customWidth="1"/>
    <col min="14088" max="14088" width="10.75" style="61" customWidth="1"/>
    <col min="14089" max="14089" width="5" style="61" customWidth="1"/>
    <col min="14090" max="14093" width="8" style="61" customWidth="1"/>
    <col min="14094" max="14336" width="9" style="61"/>
    <col min="14337" max="14337" width="4.25" style="61" customWidth="1"/>
    <col min="14338" max="14338" width="3.875" style="61" customWidth="1"/>
    <col min="14339" max="14339" width="10.875" style="61" customWidth="1"/>
    <col min="14340" max="14340" width="49.375" style="61" customWidth="1"/>
    <col min="14341" max="14341" width="5.5" style="61" customWidth="1"/>
    <col min="14342" max="14342" width="8.875" style="61" customWidth="1"/>
    <col min="14343" max="14343" width="8.5" style="61" customWidth="1"/>
    <col min="14344" max="14344" width="10.75" style="61" customWidth="1"/>
    <col min="14345" max="14345" width="5" style="61" customWidth="1"/>
    <col min="14346" max="14349" width="8" style="61" customWidth="1"/>
    <col min="14350" max="14592" width="9" style="61"/>
    <col min="14593" max="14593" width="4.25" style="61" customWidth="1"/>
    <col min="14594" max="14594" width="3.875" style="61" customWidth="1"/>
    <col min="14595" max="14595" width="10.875" style="61" customWidth="1"/>
    <col min="14596" max="14596" width="49.375" style="61" customWidth="1"/>
    <col min="14597" max="14597" width="5.5" style="61" customWidth="1"/>
    <col min="14598" max="14598" width="8.875" style="61" customWidth="1"/>
    <col min="14599" max="14599" width="8.5" style="61" customWidth="1"/>
    <col min="14600" max="14600" width="10.75" style="61" customWidth="1"/>
    <col min="14601" max="14601" width="5" style="61" customWidth="1"/>
    <col min="14602" max="14605" width="8" style="61" customWidth="1"/>
    <col min="14606" max="14848" width="9" style="61"/>
    <col min="14849" max="14849" width="4.25" style="61" customWidth="1"/>
    <col min="14850" max="14850" width="3.875" style="61" customWidth="1"/>
    <col min="14851" max="14851" width="10.875" style="61" customWidth="1"/>
    <col min="14852" max="14852" width="49.375" style="61" customWidth="1"/>
    <col min="14853" max="14853" width="5.5" style="61" customWidth="1"/>
    <col min="14854" max="14854" width="8.875" style="61" customWidth="1"/>
    <col min="14855" max="14855" width="8.5" style="61" customWidth="1"/>
    <col min="14856" max="14856" width="10.75" style="61" customWidth="1"/>
    <col min="14857" max="14857" width="5" style="61" customWidth="1"/>
    <col min="14858" max="14861" width="8" style="61" customWidth="1"/>
    <col min="14862" max="15104" width="9" style="61"/>
    <col min="15105" max="15105" width="4.25" style="61" customWidth="1"/>
    <col min="15106" max="15106" width="3.875" style="61" customWidth="1"/>
    <col min="15107" max="15107" width="10.875" style="61" customWidth="1"/>
    <col min="15108" max="15108" width="49.375" style="61" customWidth="1"/>
    <col min="15109" max="15109" width="5.5" style="61" customWidth="1"/>
    <col min="15110" max="15110" width="8.875" style="61" customWidth="1"/>
    <col min="15111" max="15111" width="8.5" style="61" customWidth="1"/>
    <col min="15112" max="15112" width="10.75" style="61" customWidth="1"/>
    <col min="15113" max="15113" width="5" style="61" customWidth="1"/>
    <col min="15114" max="15117" width="8" style="61" customWidth="1"/>
    <col min="15118" max="15360" width="9" style="61"/>
    <col min="15361" max="15361" width="4.25" style="61" customWidth="1"/>
    <col min="15362" max="15362" width="3.875" style="61" customWidth="1"/>
    <col min="15363" max="15363" width="10.875" style="61" customWidth="1"/>
    <col min="15364" max="15364" width="49.375" style="61" customWidth="1"/>
    <col min="15365" max="15365" width="5.5" style="61" customWidth="1"/>
    <col min="15366" max="15366" width="8.875" style="61" customWidth="1"/>
    <col min="15367" max="15367" width="8.5" style="61" customWidth="1"/>
    <col min="15368" max="15368" width="10.75" style="61" customWidth="1"/>
    <col min="15369" max="15369" width="5" style="61" customWidth="1"/>
    <col min="15370" max="15373" width="8" style="61" customWidth="1"/>
    <col min="15374" max="15616" width="9" style="61"/>
    <col min="15617" max="15617" width="4.25" style="61" customWidth="1"/>
    <col min="15618" max="15618" width="3.875" style="61" customWidth="1"/>
    <col min="15619" max="15619" width="10.875" style="61" customWidth="1"/>
    <col min="15620" max="15620" width="49.375" style="61" customWidth="1"/>
    <col min="15621" max="15621" width="5.5" style="61" customWidth="1"/>
    <col min="15622" max="15622" width="8.875" style="61" customWidth="1"/>
    <col min="15623" max="15623" width="8.5" style="61" customWidth="1"/>
    <col min="15624" max="15624" width="10.75" style="61" customWidth="1"/>
    <col min="15625" max="15625" width="5" style="61" customWidth="1"/>
    <col min="15626" max="15629" width="8" style="61" customWidth="1"/>
    <col min="15630" max="15872" width="9" style="61"/>
    <col min="15873" max="15873" width="4.25" style="61" customWidth="1"/>
    <col min="15874" max="15874" width="3.875" style="61" customWidth="1"/>
    <col min="15875" max="15875" width="10.875" style="61" customWidth="1"/>
    <col min="15876" max="15876" width="49.375" style="61" customWidth="1"/>
    <col min="15877" max="15877" width="5.5" style="61" customWidth="1"/>
    <col min="15878" max="15878" width="8.875" style="61" customWidth="1"/>
    <col min="15879" max="15879" width="8.5" style="61" customWidth="1"/>
    <col min="15880" max="15880" width="10.75" style="61" customWidth="1"/>
    <col min="15881" max="15881" width="5" style="61" customWidth="1"/>
    <col min="15882" max="15885" width="8" style="61" customWidth="1"/>
    <col min="15886" max="16128" width="9" style="61"/>
    <col min="16129" max="16129" width="4.25" style="61" customWidth="1"/>
    <col min="16130" max="16130" width="3.875" style="61" customWidth="1"/>
    <col min="16131" max="16131" width="10.875" style="61" customWidth="1"/>
    <col min="16132" max="16132" width="49.375" style="61" customWidth="1"/>
    <col min="16133" max="16133" width="5.5" style="61" customWidth="1"/>
    <col min="16134" max="16134" width="8.875" style="61" customWidth="1"/>
    <col min="16135" max="16135" width="8.5" style="61" customWidth="1"/>
    <col min="16136" max="16136" width="10.75" style="61" customWidth="1"/>
    <col min="16137" max="16137" width="5" style="61" customWidth="1"/>
    <col min="16138" max="16141" width="8" style="61" customWidth="1"/>
    <col min="16142" max="16384" width="9" style="61"/>
  </cols>
  <sheetData>
    <row r="1" spans="1:13" ht="45" customHeight="1">
      <c r="B1" s="141" t="s">
        <v>384</v>
      </c>
      <c r="C1" s="141"/>
      <c r="D1" s="141"/>
      <c r="E1" s="141"/>
      <c r="F1" s="141"/>
      <c r="G1" s="141"/>
      <c r="H1" s="141"/>
    </row>
    <row r="2" spans="1:13" s="63" customFormat="1" ht="19.5" customHeight="1">
      <c r="A2" s="62"/>
      <c r="B2" s="142" t="s">
        <v>305</v>
      </c>
      <c r="C2" s="143"/>
      <c r="D2" s="143"/>
      <c r="E2" s="143"/>
      <c r="F2" s="143"/>
      <c r="G2" s="143"/>
      <c r="H2" s="143"/>
    </row>
    <row r="3" spans="1:13" s="63" customFormat="1" ht="10.5" customHeight="1" thickBot="1">
      <c r="A3" s="62"/>
      <c r="B3" s="1"/>
      <c r="C3" s="2"/>
      <c r="D3" s="3"/>
      <c r="E3" s="2"/>
      <c r="F3" s="4"/>
      <c r="G3" s="5"/>
      <c r="H3" s="5"/>
    </row>
    <row r="4" spans="1:13" s="64" customFormat="1" ht="20.100000000000001" customHeight="1">
      <c r="B4" s="144" t="s">
        <v>0</v>
      </c>
      <c r="C4" s="6" t="s">
        <v>306</v>
      </c>
      <c r="D4" s="7" t="s">
        <v>307</v>
      </c>
      <c r="E4" s="146" t="s">
        <v>308</v>
      </c>
      <c r="F4" s="146"/>
      <c r="G4" s="8" t="s">
        <v>309</v>
      </c>
      <c r="H4" s="9" t="s">
        <v>382</v>
      </c>
      <c r="I4" s="65"/>
    </row>
    <row r="5" spans="1:13" s="64" customFormat="1" ht="27" customHeight="1">
      <c r="B5" s="145"/>
      <c r="C5" s="10" t="s">
        <v>310</v>
      </c>
      <c r="D5" s="11" t="s">
        <v>311</v>
      </c>
      <c r="E5" s="10" t="s">
        <v>312</v>
      </c>
      <c r="F5" s="12" t="s">
        <v>3</v>
      </c>
      <c r="G5" s="12" t="s">
        <v>381</v>
      </c>
      <c r="H5" s="13" t="s">
        <v>313</v>
      </c>
      <c r="I5" s="65"/>
    </row>
    <row r="6" spans="1:13" s="66" customFormat="1" ht="20.100000000000001" customHeight="1">
      <c r="B6" s="14">
        <v>1</v>
      </c>
      <c r="C6" s="15">
        <v>2</v>
      </c>
      <c r="D6" s="15">
        <v>3</v>
      </c>
      <c r="E6" s="15">
        <v>4</v>
      </c>
      <c r="F6" s="16">
        <v>5</v>
      </c>
      <c r="G6" s="119">
        <v>6</v>
      </c>
      <c r="H6" s="17">
        <v>7</v>
      </c>
      <c r="I6" s="67"/>
    </row>
    <row r="7" spans="1:13" s="69" customFormat="1" ht="20.100000000000001" customHeight="1">
      <c r="A7" s="59"/>
      <c r="B7" s="18" t="s">
        <v>314</v>
      </c>
      <c r="C7" s="19" t="s">
        <v>315</v>
      </c>
      <c r="D7" s="20" t="s">
        <v>316</v>
      </c>
      <c r="E7" s="21" t="s">
        <v>317</v>
      </c>
      <c r="F7" s="22" t="s">
        <v>317</v>
      </c>
      <c r="G7" s="22" t="s">
        <v>317</v>
      </c>
      <c r="H7" s="23" t="s">
        <v>317</v>
      </c>
      <c r="I7" s="68"/>
    </row>
    <row r="8" spans="1:13" s="66" customFormat="1" ht="20.100000000000001" customHeight="1">
      <c r="B8" s="24">
        <v>1</v>
      </c>
      <c r="C8" s="15"/>
      <c r="D8" s="25" t="s">
        <v>318</v>
      </c>
      <c r="E8" s="26" t="s">
        <v>319</v>
      </c>
      <c r="F8" s="27">
        <v>1</v>
      </c>
      <c r="G8" s="120"/>
      <c r="H8" s="43">
        <f t="shared" ref="H8" si="0">ROUND(F8*G8,2)</f>
        <v>0</v>
      </c>
      <c r="I8" s="67"/>
    </row>
    <row r="9" spans="1:13" s="66" customFormat="1" ht="20.100000000000001" customHeight="1">
      <c r="B9" s="24" t="s">
        <v>314</v>
      </c>
      <c r="C9" s="15"/>
      <c r="D9" s="25" t="s">
        <v>320</v>
      </c>
      <c r="E9" s="29" t="s">
        <v>317</v>
      </c>
      <c r="F9" s="29" t="s">
        <v>317</v>
      </c>
      <c r="G9" s="30" t="s">
        <v>317</v>
      </c>
      <c r="H9" s="31" t="s">
        <v>317</v>
      </c>
      <c r="I9" s="67"/>
    </row>
    <row r="10" spans="1:13" s="66" customFormat="1" ht="20.100000000000001" customHeight="1">
      <c r="B10" s="24" t="s">
        <v>314</v>
      </c>
      <c r="C10" s="15"/>
      <c r="D10" s="25" t="s">
        <v>321</v>
      </c>
      <c r="E10" s="29" t="s">
        <v>317</v>
      </c>
      <c r="F10" s="29" t="s">
        <v>317</v>
      </c>
      <c r="G10" s="30" t="s">
        <v>317</v>
      </c>
      <c r="H10" s="31" t="s">
        <v>317</v>
      </c>
      <c r="I10" s="67"/>
    </row>
    <row r="11" spans="1:13" s="66" customFormat="1" ht="20.100000000000001" customHeight="1">
      <c r="B11" s="24" t="s">
        <v>314</v>
      </c>
      <c r="C11" s="15"/>
      <c r="D11" s="25" t="s">
        <v>322</v>
      </c>
      <c r="E11" s="29" t="s">
        <v>317</v>
      </c>
      <c r="F11" s="29" t="s">
        <v>317</v>
      </c>
      <c r="G11" s="30" t="s">
        <v>317</v>
      </c>
      <c r="H11" s="31" t="s">
        <v>317</v>
      </c>
      <c r="I11" s="67"/>
    </row>
    <row r="12" spans="1:13" s="66" customFormat="1" ht="20.100000000000001" customHeight="1">
      <c r="B12" s="24" t="s">
        <v>314</v>
      </c>
      <c r="C12" s="15"/>
      <c r="D12" s="25" t="s">
        <v>323</v>
      </c>
      <c r="E12" s="29" t="s">
        <v>317</v>
      </c>
      <c r="F12" s="29" t="s">
        <v>317</v>
      </c>
      <c r="G12" s="30" t="s">
        <v>317</v>
      </c>
      <c r="H12" s="31" t="s">
        <v>317</v>
      </c>
      <c r="I12" s="67"/>
    </row>
    <row r="13" spans="1:13" s="66" customFormat="1" ht="20.100000000000001" customHeight="1">
      <c r="B13" s="32" t="s">
        <v>314</v>
      </c>
      <c r="C13" s="150" t="s">
        <v>324</v>
      </c>
      <c r="D13" s="150"/>
      <c r="E13" s="150"/>
      <c r="F13" s="150"/>
      <c r="G13" s="150"/>
      <c r="H13" s="33">
        <f>H8</f>
        <v>0</v>
      </c>
    </row>
    <row r="14" spans="1:13" s="69" customFormat="1" ht="20.100000000000001" customHeight="1">
      <c r="A14" s="59"/>
      <c r="B14" s="18" t="s">
        <v>314</v>
      </c>
      <c r="C14" s="19" t="s">
        <v>325</v>
      </c>
      <c r="D14" s="20" t="s">
        <v>326</v>
      </c>
      <c r="E14" s="21" t="s">
        <v>317</v>
      </c>
      <c r="F14" s="22" t="s">
        <v>317</v>
      </c>
      <c r="G14" s="22" t="s">
        <v>317</v>
      </c>
      <c r="H14" s="23" t="s">
        <v>317</v>
      </c>
      <c r="I14" s="68"/>
    </row>
    <row r="15" spans="1:13" s="66" customFormat="1" ht="19.5" customHeight="1">
      <c r="B15" s="32" t="s">
        <v>314</v>
      </c>
      <c r="C15" s="15" t="s">
        <v>327</v>
      </c>
      <c r="D15" s="34" t="s">
        <v>328</v>
      </c>
      <c r="E15" s="35" t="s">
        <v>317</v>
      </c>
      <c r="F15" s="35" t="s">
        <v>317</v>
      </c>
      <c r="G15" s="36" t="s">
        <v>317</v>
      </c>
      <c r="H15" s="37" t="s">
        <v>317</v>
      </c>
      <c r="I15" s="67"/>
    </row>
    <row r="16" spans="1:13" ht="19.5" customHeight="1">
      <c r="B16" s="38">
        <f>B8+1</f>
        <v>2</v>
      </c>
      <c r="C16" s="39"/>
      <c r="D16" s="40" t="s">
        <v>329</v>
      </c>
      <c r="E16" s="41" t="s">
        <v>13</v>
      </c>
      <c r="F16" s="42">
        <v>0.02</v>
      </c>
      <c r="G16" s="121"/>
      <c r="H16" s="43">
        <f t="shared" ref="H16" si="1">ROUND(F16*G16,2)</f>
        <v>0</v>
      </c>
      <c r="J16" s="70"/>
      <c r="K16" s="70"/>
      <c r="L16" s="70"/>
      <c r="M16" s="70"/>
    </row>
    <row r="17" spans="1:10" s="66" customFormat="1" ht="20.100000000000001" customHeight="1">
      <c r="B17" s="32" t="s">
        <v>314</v>
      </c>
      <c r="C17" s="150" t="s">
        <v>330</v>
      </c>
      <c r="D17" s="150"/>
      <c r="E17" s="150"/>
      <c r="F17" s="150"/>
      <c r="G17" s="150"/>
      <c r="H17" s="33">
        <f>SUM(H16:H16)</f>
        <v>0</v>
      </c>
    </row>
    <row r="18" spans="1:10" s="69" customFormat="1" ht="20.100000000000001" customHeight="1">
      <c r="A18" s="59"/>
      <c r="B18" s="18" t="s">
        <v>314</v>
      </c>
      <c r="C18" s="19" t="s">
        <v>331</v>
      </c>
      <c r="D18" s="20" t="s">
        <v>332</v>
      </c>
      <c r="E18" s="21" t="s">
        <v>317</v>
      </c>
      <c r="F18" s="22" t="s">
        <v>317</v>
      </c>
      <c r="G18" s="22" t="s">
        <v>317</v>
      </c>
      <c r="H18" s="23" t="s">
        <v>317</v>
      </c>
      <c r="I18" s="71"/>
    </row>
    <row r="19" spans="1:10" s="66" customFormat="1" ht="20.100000000000001" customHeight="1">
      <c r="B19" s="32" t="s">
        <v>314</v>
      </c>
      <c r="C19" s="15" t="s">
        <v>333</v>
      </c>
      <c r="D19" s="34" t="s">
        <v>334</v>
      </c>
      <c r="E19" s="35" t="s">
        <v>317</v>
      </c>
      <c r="F19" s="36" t="s">
        <v>317</v>
      </c>
      <c r="G19" s="36" t="s">
        <v>317</v>
      </c>
      <c r="H19" s="37" t="s">
        <v>317</v>
      </c>
    </row>
    <row r="20" spans="1:10" ht="20.100000000000001" customHeight="1">
      <c r="B20" s="38">
        <f>B16+1</f>
        <v>3</v>
      </c>
      <c r="C20" s="39"/>
      <c r="D20" s="40" t="s">
        <v>335</v>
      </c>
      <c r="E20" s="41" t="s">
        <v>40</v>
      </c>
      <c r="F20" s="28">
        <f>F24*0.4</f>
        <v>31.975999999999999</v>
      </c>
      <c r="G20" s="120"/>
      <c r="H20" s="43">
        <f t="shared" ref="H20" si="2">ROUND(F20*G20,2)</f>
        <v>0</v>
      </c>
      <c r="I20" s="72"/>
      <c r="J20" s="73"/>
    </row>
    <row r="21" spans="1:10" s="66" customFormat="1" ht="20.100000000000001" customHeight="1">
      <c r="B21" s="32" t="s">
        <v>314</v>
      </c>
      <c r="C21" s="26"/>
      <c r="D21" s="151" t="s">
        <v>336</v>
      </c>
      <c r="E21" s="152"/>
      <c r="F21" s="152"/>
      <c r="G21" s="152"/>
      <c r="H21" s="33">
        <f>SUM(H20:H20)</f>
        <v>0</v>
      </c>
    </row>
    <row r="22" spans="1:10" s="69" customFormat="1" ht="20.100000000000001" customHeight="1">
      <c r="A22" s="59"/>
      <c r="B22" s="18" t="s">
        <v>314</v>
      </c>
      <c r="C22" s="19" t="s">
        <v>337</v>
      </c>
      <c r="D22" s="20" t="s">
        <v>338</v>
      </c>
      <c r="E22" s="21" t="s">
        <v>317</v>
      </c>
      <c r="F22" s="22" t="s">
        <v>317</v>
      </c>
      <c r="G22" s="22" t="s">
        <v>317</v>
      </c>
      <c r="H22" s="23" t="s">
        <v>317</v>
      </c>
      <c r="I22" s="68"/>
    </row>
    <row r="23" spans="1:10" s="66" customFormat="1" ht="20.100000000000001" customHeight="1">
      <c r="B23" s="32" t="s">
        <v>314</v>
      </c>
      <c r="C23" s="15" t="s">
        <v>339</v>
      </c>
      <c r="D23" s="34" t="s">
        <v>340</v>
      </c>
      <c r="E23" s="35" t="s">
        <v>317</v>
      </c>
      <c r="F23" s="36" t="s">
        <v>317</v>
      </c>
      <c r="G23" s="44" t="s">
        <v>341</v>
      </c>
      <c r="H23" s="45" t="s">
        <v>341</v>
      </c>
      <c r="I23" s="67"/>
    </row>
    <row r="24" spans="1:10" ht="30" customHeight="1">
      <c r="B24" s="38">
        <f>B20+1</f>
        <v>4</v>
      </c>
      <c r="C24" s="46"/>
      <c r="D24" s="47" t="s">
        <v>342</v>
      </c>
      <c r="E24" s="41" t="s">
        <v>24</v>
      </c>
      <c r="F24" s="28">
        <f>F32+(F36+F37)*0.4</f>
        <v>79.94</v>
      </c>
      <c r="G24" s="121"/>
      <c r="H24" s="43">
        <f t="shared" ref="H24" si="3">ROUND(F24*G24,2)</f>
        <v>0</v>
      </c>
      <c r="J24" s="73"/>
    </row>
    <row r="25" spans="1:10" s="66" customFormat="1" ht="18" customHeight="1">
      <c r="B25" s="32" t="s">
        <v>314</v>
      </c>
      <c r="C25" s="15" t="s">
        <v>343</v>
      </c>
      <c r="D25" s="34" t="s">
        <v>344</v>
      </c>
      <c r="E25" s="35" t="s">
        <v>317</v>
      </c>
      <c r="F25" s="36" t="s">
        <v>317</v>
      </c>
      <c r="G25" s="36" t="s">
        <v>317</v>
      </c>
      <c r="H25" s="37" t="s">
        <v>317</v>
      </c>
    </row>
    <row r="26" spans="1:10" ht="30" customHeight="1">
      <c r="B26" s="48">
        <f>B24+1</f>
        <v>5</v>
      </c>
      <c r="C26" s="39"/>
      <c r="D26" s="40" t="s">
        <v>345</v>
      </c>
      <c r="E26" s="41" t="s">
        <v>24</v>
      </c>
      <c r="F26" s="28">
        <f>F32</f>
        <v>68.5</v>
      </c>
      <c r="G26" s="121"/>
      <c r="H26" s="43">
        <f t="shared" ref="H26" si="4">ROUND(F26*G26,2)</f>
        <v>0</v>
      </c>
      <c r="I26" s="72"/>
    </row>
    <row r="27" spans="1:10" ht="21" customHeight="1">
      <c r="B27" s="48" t="s">
        <v>314</v>
      </c>
      <c r="C27" s="46" t="s">
        <v>346</v>
      </c>
      <c r="D27" s="49" t="s">
        <v>347</v>
      </c>
      <c r="E27" s="35" t="s">
        <v>317</v>
      </c>
      <c r="F27" s="36" t="s">
        <v>317</v>
      </c>
      <c r="G27" s="36" t="s">
        <v>317</v>
      </c>
      <c r="H27" s="37" t="s">
        <v>317</v>
      </c>
      <c r="I27" s="72"/>
    </row>
    <row r="28" spans="1:10" ht="30" customHeight="1">
      <c r="B28" s="48">
        <f>B26+1</f>
        <v>6</v>
      </c>
      <c r="C28" s="39"/>
      <c r="D28" s="40" t="s">
        <v>348</v>
      </c>
      <c r="E28" s="41" t="s">
        <v>24</v>
      </c>
      <c r="F28" s="28">
        <f>F32+(F36+F37)*0.35</f>
        <v>78.510000000000005</v>
      </c>
      <c r="G28" s="121"/>
      <c r="H28" s="43">
        <f t="shared" ref="H28" si="5">ROUND(F28*G28,2)</f>
        <v>0</v>
      </c>
      <c r="I28" s="72"/>
    </row>
    <row r="29" spans="1:10" ht="19.5" customHeight="1">
      <c r="B29" s="48" t="s">
        <v>314</v>
      </c>
      <c r="C29" s="153" t="s">
        <v>349</v>
      </c>
      <c r="D29" s="154"/>
      <c r="E29" s="154"/>
      <c r="F29" s="154"/>
      <c r="G29" s="154"/>
      <c r="H29" s="50">
        <f>SUM(H24:H28)</f>
        <v>0</v>
      </c>
      <c r="I29" s="72"/>
    </row>
    <row r="30" spans="1:10" s="69" customFormat="1" ht="20.100000000000001" customHeight="1">
      <c r="A30" s="59"/>
      <c r="B30" s="18" t="s">
        <v>314</v>
      </c>
      <c r="C30" s="19" t="s">
        <v>350</v>
      </c>
      <c r="D30" s="20" t="s">
        <v>351</v>
      </c>
      <c r="E30" s="21" t="s">
        <v>317</v>
      </c>
      <c r="F30" s="22" t="s">
        <v>317</v>
      </c>
      <c r="G30" s="22" t="s">
        <v>317</v>
      </c>
      <c r="H30" s="23" t="s">
        <v>317</v>
      </c>
      <c r="I30" s="68"/>
    </row>
    <row r="31" spans="1:10" s="66" customFormat="1" ht="20.100000000000001" customHeight="1">
      <c r="B31" s="32" t="s">
        <v>314</v>
      </c>
      <c r="C31" s="15" t="s">
        <v>352</v>
      </c>
      <c r="D31" s="34" t="s">
        <v>353</v>
      </c>
      <c r="E31" s="35" t="s">
        <v>317</v>
      </c>
      <c r="F31" s="36" t="s">
        <v>317</v>
      </c>
      <c r="G31" s="36" t="s">
        <v>317</v>
      </c>
      <c r="H31" s="37" t="s">
        <v>317</v>
      </c>
      <c r="I31" s="67"/>
    </row>
    <row r="32" spans="1:10" s="66" customFormat="1" ht="30" customHeight="1">
      <c r="B32" s="48">
        <f>B28+1</f>
        <v>7</v>
      </c>
      <c r="C32" s="15"/>
      <c r="D32" s="51" t="s">
        <v>354</v>
      </c>
      <c r="E32" s="26" t="s">
        <v>24</v>
      </c>
      <c r="F32" s="28">
        <f>68.5</f>
        <v>68.5</v>
      </c>
      <c r="G32" s="121"/>
      <c r="H32" s="43">
        <f t="shared" ref="H32" si="6">ROUND(F32*G32,2)</f>
        <v>0</v>
      </c>
      <c r="I32" s="67"/>
    </row>
    <row r="33" spans="1:13" ht="19.5" customHeight="1">
      <c r="B33" s="38" t="s">
        <v>314</v>
      </c>
      <c r="C33" s="153" t="s">
        <v>355</v>
      </c>
      <c r="D33" s="154"/>
      <c r="E33" s="154"/>
      <c r="F33" s="154"/>
      <c r="G33" s="154"/>
      <c r="H33" s="50">
        <f>SUM(H31:H32)</f>
        <v>0</v>
      </c>
    </row>
    <row r="34" spans="1:13" s="69" customFormat="1" ht="20.100000000000001" customHeight="1">
      <c r="A34" s="59"/>
      <c r="B34" s="18" t="s">
        <v>314</v>
      </c>
      <c r="C34" s="19" t="s">
        <v>356</v>
      </c>
      <c r="D34" s="20" t="s">
        <v>180</v>
      </c>
      <c r="E34" s="21" t="s">
        <v>317</v>
      </c>
      <c r="F34" s="22" t="s">
        <v>317</v>
      </c>
      <c r="G34" s="22" t="s">
        <v>317</v>
      </c>
      <c r="H34" s="23" t="s">
        <v>317</v>
      </c>
      <c r="I34" s="68"/>
    </row>
    <row r="35" spans="1:13" s="69" customFormat="1" ht="20.100000000000001" customHeight="1">
      <c r="A35" s="59"/>
      <c r="B35" s="52" t="s">
        <v>314</v>
      </c>
      <c r="C35" s="53" t="s">
        <v>357</v>
      </c>
      <c r="D35" s="54" t="s">
        <v>358</v>
      </c>
      <c r="E35" s="35" t="s">
        <v>317</v>
      </c>
      <c r="F35" s="36" t="s">
        <v>317</v>
      </c>
      <c r="G35" s="36" t="s">
        <v>317</v>
      </c>
      <c r="H35" s="37" t="s">
        <v>317</v>
      </c>
      <c r="I35" s="68"/>
    </row>
    <row r="36" spans="1:13" s="69" customFormat="1" ht="42" customHeight="1">
      <c r="A36" s="59"/>
      <c r="B36" s="55">
        <f>B32+1</f>
        <v>8</v>
      </c>
      <c r="C36" s="53"/>
      <c r="D36" s="51" t="s">
        <v>359</v>
      </c>
      <c r="E36" s="26" t="s">
        <v>20</v>
      </c>
      <c r="F36" s="28">
        <f>8.3+8.2</f>
        <v>16.5</v>
      </c>
      <c r="G36" s="120"/>
      <c r="H36" s="43">
        <f t="shared" ref="H36:H37" si="7">ROUND(F36*G36,2)</f>
        <v>0</v>
      </c>
      <c r="I36" s="68"/>
    </row>
    <row r="37" spans="1:13" s="69" customFormat="1" ht="42" customHeight="1">
      <c r="A37" s="59"/>
      <c r="B37" s="55">
        <f>B36+1</f>
        <v>9</v>
      </c>
      <c r="C37" s="53"/>
      <c r="D37" s="51" t="s">
        <v>360</v>
      </c>
      <c r="E37" s="26" t="s">
        <v>20</v>
      </c>
      <c r="F37" s="28">
        <f>6.1+3+3</f>
        <v>12.1</v>
      </c>
      <c r="G37" s="120"/>
      <c r="H37" s="43">
        <f t="shared" si="7"/>
        <v>0</v>
      </c>
      <c r="I37" s="68"/>
    </row>
    <row r="38" spans="1:13" ht="19.5" customHeight="1">
      <c r="B38" s="48" t="s">
        <v>314</v>
      </c>
      <c r="C38" s="153" t="s">
        <v>361</v>
      </c>
      <c r="D38" s="154"/>
      <c r="E38" s="154"/>
      <c r="F38" s="154"/>
      <c r="G38" s="154"/>
      <c r="H38" s="50">
        <f>SUM(H36:H37)</f>
        <v>0</v>
      </c>
    </row>
    <row r="39" spans="1:13" s="69" customFormat="1" ht="20.100000000000001" customHeight="1">
      <c r="A39" s="59"/>
      <c r="B39" s="18" t="s">
        <v>314</v>
      </c>
      <c r="C39" s="19" t="s">
        <v>362</v>
      </c>
      <c r="D39" s="20" t="s">
        <v>363</v>
      </c>
      <c r="E39" s="21" t="s">
        <v>317</v>
      </c>
      <c r="F39" s="22" t="s">
        <v>317</v>
      </c>
      <c r="G39" s="22" t="s">
        <v>317</v>
      </c>
      <c r="H39" s="23" t="s">
        <v>317</v>
      </c>
      <c r="I39" s="71"/>
    </row>
    <row r="40" spans="1:13" s="66" customFormat="1" ht="20.100000000000001" customHeight="1">
      <c r="B40" s="32" t="s">
        <v>314</v>
      </c>
      <c r="C40" s="15" t="s">
        <v>364</v>
      </c>
      <c r="D40" s="56" t="s">
        <v>365</v>
      </c>
      <c r="E40" s="35" t="s">
        <v>317</v>
      </c>
      <c r="F40" s="36" t="s">
        <v>317</v>
      </c>
      <c r="G40" s="36" t="s">
        <v>317</v>
      </c>
      <c r="H40" s="37" t="s">
        <v>317</v>
      </c>
    </row>
    <row r="41" spans="1:13" s="66" customFormat="1" ht="30" customHeight="1">
      <c r="B41" s="48">
        <f>B37+1</f>
        <v>10</v>
      </c>
      <c r="C41" s="26"/>
      <c r="D41" s="25" t="s">
        <v>366</v>
      </c>
      <c r="E41" s="26" t="s">
        <v>24</v>
      </c>
      <c r="F41" s="28">
        <f>(8.2+3+8.3+3)*0.5</f>
        <v>11.25</v>
      </c>
      <c r="G41" s="120"/>
      <c r="H41" s="43">
        <f t="shared" ref="H41:H42" si="8">ROUND(F41*G41,2)</f>
        <v>0</v>
      </c>
    </row>
    <row r="42" spans="1:13" s="66" customFormat="1" ht="29.25" customHeight="1">
      <c r="B42" s="48">
        <f>B41+1</f>
        <v>11</v>
      </c>
      <c r="C42" s="26"/>
      <c r="D42" s="25" t="s">
        <v>367</v>
      </c>
      <c r="E42" s="26" t="s">
        <v>24</v>
      </c>
      <c r="F42" s="28">
        <f>F41</f>
        <v>11.25</v>
      </c>
      <c r="G42" s="120"/>
      <c r="H42" s="43">
        <f t="shared" si="8"/>
        <v>0</v>
      </c>
    </row>
    <row r="43" spans="1:13" s="66" customFormat="1" ht="20.100000000000001" customHeight="1">
      <c r="B43" s="32" t="s">
        <v>314</v>
      </c>
      <c r="C43" s="147" t="s">
        <v>368</v>
      </c>
      <c r="D43" s="148"/>
      <c r="E43" s="148"/>
      <c r="F43" s="148"/>
      <c r="G43" s="149"/>
      <c r="H43" s="33">
        <f>SUM(H41:H42)</f>
        <v>0</v>
      </c>
      <c r="J43" s="74"/>
      <c r="K43" s="75"/>
      <c r="L43" s="75"/>
      <c r="M43" s="75"/>
    </row>
    <row r="44" spans="1:13" s="63" customFormat="1" ht="26.25" customHeight="1" thickBot="1">
      <c r="A44" s="62"/>
      <c r="B44" s="57" t="s">
        <v>314</v>
      </c>
      <c r="C44" s="155" t="s">
        <v>369</v>
      </c>
      <c r="D44" s="156"/>
      <c r="E44" s="156"/>
      <c r="F44" s="156"/>
      <c r="G44" s="156"/>
      <c r="H44" s="58">
        <f>H13+H17+H21+H29+H33+H38+H43</f>
        <v>0</v>
      </c>
      <c r="I44" s="76"/>
    </row>
    <row r="45" spans="1:13">
      <c r="E45" s="80"/>
      <c r="G45" s="5"/>
      <c r="H45" s="5"/>
    </row>
    <row r="46" spans="1:13">
      <c r="E46" s="80"/>
      <c r="G46" s="82"/>
      <c r="H46" s="82"/>
    </row>
    <row r="47" spans="1:13" s="83" customFormat="1" ht="14.25">
      <c r="B47" s="84"/>
      <c r="C47" s="85"/>
      <c r="D47" s="86"/>
      <c r="E47" s="87"/>
      <c r="F47" s="88"/>
      <c r="G47" s="89"/>
      <c r="H47" s="90"/>
      <c r="I47" s="90"/>
    </row>
    <row r="48" spans="1:13" ht="12.75" customHeight="1">
      <c r="B48" s="141" t="s">
        <v>383</v>
      </c>
      <c r="C48" s="141"/>
      <c r="D48" s="141"/>
      <c r="E48" s="141"/>
      <c r="F48" s="141"/>
      <c r="G48" s="141"/>
      <c r="H48" s="141"/>
    </row>
    <row r="49" spans="2:8" ht="12.75" customHeight="1">
      <c r="B49" s="142" t="s">
        <v>305</v>
      </c>
      <c r="C49" s="143"/>
      <c r="D49" s="143"/>
      <c r="E49" s="143"/>
      <c r="F49" s="143"/>
      <c r="G49" s="143"/>
      <c r="H49" s="143"/>
    </row>
    <row r="50" spans="2:8" ht="13.5" thickBot="1">
      <c r="B50" s="1"/>
      <c r="C50" s="2"/>
      <c r="D50" s="3"/>
      <c r="E50" s="2"/>
      <c r="F50" s="4"/>
      <c r="G50" s="5"/>
      <c r="H50" s="5"/>
    </row>
    <row r="51" spans="2:8" ht="12.75" customHeight="1">
      <c r="B51" s="144" t="s">
        <v>0</v>
      </c>
      <c r="C51" s="6" t="s">
        <v>306</v>
      </c>
      <c r="D51" s="7" t="s">
        <v>307</v>
      </c>
      <c r="E51" s="146" t="s">
        <v>308</v>
      </c>
      <c r="F51" s="146"/>
      <c r="G51" s="8" t="s">
        <v>309</v>
      </c>
      <c r="H51" s="9" t="s">
        <v>382</v>
      </c>
    </row>
    <row r="52" spans="2:8" ht="24">
      <c r="B52" s="145"/>
      <c r="C52" s="10" t="s">
        <v>310</v>
      </c>
      <c r="D52" s="11" t="s">
        <v>311</v>
      </c>
      <c r="E52" s="10" t="s">
        <v>312</v>
      </c>
      <c r="F52" s="12" t="s">
        <v>3</v>
      </c>
      <c r="G52" s="12" t="s">
        <v>381</v>
      </c>
      <c r="H52" s="13" t="s">
        <v>313</v>
      </c>
    </row>
    <row r="53" spans="2:8">
      <c r="B53" s="14">
        <v>1</v>
      </c>
      <c r="C53" s="15">
        <v>2</v>
      </c>
      <c r="D53" s="15">
        <v>3</v>
      </c>
      <c r="E53" s="15">
        <v>4</v>
      </c>
      <c r="F53" s="16">
        <v>5</v>
      </c>
      <c r="G53" s="119">
        <v>6</v>
      </c>
      <c r="H53" s="17">
        <v>7</v>
      </c>
    </row>
    <row r="54" spans="2:8" ht="15.75">
      <c r="B54" s="18" t="s">
        <v>314</v>
      </c>
      <c r="C54" s="19" t="s">
        <v>315</v>
      </c>
      <c r="D54" s="20" t="s">
        <v>316</v>
      </c>
      <c r="E54" s="21" t="s">
        <v>317</v>
      </c>
      <c r="F54" s="22" t="s">
        <v>317</v>
      </c>
      <c r="G54" s="22" t="s">
        <v>317</v>
      </c>
      <c r="H54" s="23" t="s">
        <v>317</v>
      </c>
    </row>
    <row r="55" spans="2:8">
      <c r="B55" s="24">
        <v>1</v>
      </c>
      <c r="C55" s="15"/>
      <c r="D55" s="25" t="s">
        <v>318</v>
      </c>
      <c r="E55" s="26" t="s">
        <v>319</v>
      </c>
      <c r="F55" s="27">
        <v>1</v>
      </c>
      <c r="G55" s="120"/>
      <c r="H55" s="43">
        <f t="shared" ref="H55" si="9">ROUND(F55*G55,2)</f>
        <v>0</v>
      </c>
    </row>
    <row r="56" spans="2:8" ht="15.75">
      <c r="B56" s="24" t="s">
        <v>314</v>
      </c>
      <c r="C56" s="15"/>
      <c r="D56" s="25" t="s">
        <v>320</v>
      </c>
      <c r="E56" s="29" t="s">
        <v>317</v>
      </c>
      <c r="F56" s="29" t="s">
        <v>317</v>
      </c>
      <c r="G56" s="30" t="s">
        <v>317</v>
      </c>
      <c r="H56" s="31" t="s">
        <v>317</v>
      </c>
    </row>
    <row r="57" spans="2:8" ht="15.75">
      <c r="B57" s="24" t="s">
        <v>314</v>
      </c>
      <c r="C57" s="15"/>
      <c r="D57" s="25" t="s">
        <v>321</v>
      </c>
      <c r="E57" s="29" t="s">
        <v>317</v>
      </c>
      <c r="F57" s="29" t="s">
        <v>317</v>
      </c>
      <c r="G57" s="30" t="s">
        <v>317</v>
      </c>
      <c r="H57" s="31" t="s">
        <v>317</v>
      </c>
    </row>
    <row r="58" spans="2:8" ht="15.75">
      <c r="B58" s="24" t="s">
        <v>314</v>
      </c>
      <c r="C58" s="15"/>
      <c r="D58" s="25" t="s">
        <v>322</v>
      </c>
      <c r="E58" s="29" t="s">
        <v>317</v>
      </c>
      <c r="F58" s="29" t="s">
        <v>317</v>
      </c>
      <c r="G58" s="30" t="s">
        <v>317</v>
      </c>
      <c r="H58" s="31" t="s">
        <v>317</v>
      </c>
    </row>
    <row r="59" spans="2:8" ht="15.75">
      <c r="B59" s="24" t="s">
        <v>314</v>
      </c>
      <c r="C59" s="15"/>
      <c r="D59" s="25" t="s">
        <v>323</v>
      </c>
      <c r="E59" s="29" t="s">
        <v>317</v>
      </c>
      <c r="F59" s="29" t="s">
        <v>317</v>
      </c>
      <c r="G59" s="30" t="s">
        <v>317</v>
      </c>
      <c r="H59" s="31" t="s">
        <v>317</v>
      </c>
    </row>
    <row r="60" spans="2:8" ht="13.5">
      <c r="B60" s="32" t="s">
        <v>314</v>
      </c>
      <c r="C60" s="150" t="s">
        <v>324</v>
      </c>
      <c r="D60" s="150"/>
      <c r="E60" s="150"/>
      <c r="F60" s="150"/>
      <c r="G60" s="150"/>
      <c r="H60" s="33">
        <f>H55</f>
        <v>0</v>
      </c>
    </row>
    <row r="61" spans="2:8" ht="15.75">
      <c r="B61" s="18" t="s">
        <v>314</v>
      </c>
      <c r="C61" s="19" t="s">
        <v>325</v>
      </c>
      <c r="D61" s="20" t="s">
        <v>326</v>
      </c>
      <c r="E61" s="21" t="s">
        <v>317</v>
      </c>
      <c r="F61" s="22" t="s">
        <v>317</v>
      </c>
      <c r="G61" s="22" t="s">
        <v>317</v>
      </c>
      <c r="H61" s="23" t="s">
        <v>317</v>
      </c>
    </row>
    <row r="62" spans="2:8" ht="15.75">
      <c r="B62" s="32" t="s">
        <v>314</v>
      </c>
      <c r="C62" s="15" t="s">
        <v>327</v>
      </c>
      <c r="D62" s="34" t="s">
        <v>328</v>
      </c>
      <c r="E62" s="35" t="s">
        <v>317</v>
      </c>
      <c r="F62" s="35" t="s">
        <v>317</v>
      </c>
      <c r="G62" s="36" t="s">
        <v>317</v>
      </c>
      <c r="H62" s="37" t="s">
        <v>317</v>
      </c>
    </row>
    <row r="63" spans="2:8">
      <c r="B63" s="38">
        <f>B55+1</f>
        <v>2</v>
      </c>
      <c r="C63" s="39"/>
      <c r="D63" s="40" t="s">
        <v>329</v>
      </c>
      <c r="E63" s="41" t="s">
        <v>13</v>
      </c>
      <c r="F63" s="42">
        <v>0.02</v>
      </c>
      <c r="G63" s="121"/>
      <c r="H63" s="43">
        <f t="shared" ref="H63" si="10">ROUND(F63*G63,2)</f>
        <v>0</v>
      </c>
    </row>
    <row r="64" spans="2:8" ht="13.5">
      <c r="B64" s="32" t="s">
        <v>314</v>
      </c>
      <c r="C64" s="150" t="s">
        <v>330</v>
      </c>
      <c r="D64" s="150"/>
      <c r="E64" s="150"/>
      <c r="F64" s="150"/>
      <c r="G64" s="150"/>
      <c r="H64" s="33">
        <f>SUM(H63:H63)</f>
        <v>0</v>
      </c>
    </row>
    <row r="65" spans="2:8" ht="15.75">
      <c r="B65" s="18" t="s">
        <v>314</v>
      </c>
      <c r="C65" s="19" t="s">
        <v>331</v>
      </c>
      <c r="D65" s="20" t="s">
        <v>332</v>
      </c>
      <c r="E65" s="21" t="s">
        <v>317</v>
      </c>
      <c r="F65" s="22" t="s">
        <v>317</v>
      </c>
      <c r="G65" s="22" t="s">
        <v>317</v>
      </c>
      <c r="H65" s="23" t="s">
        <v>317</v>
      </c>
    </row>
    <row r="66" spans="2:8" ht="15.75">
      <c r="B66" s="32" t="s">
        <v>314</v>
      </c>
      <c r="C66" s="15" t="s">
        <v>333</v>
      </c>
      <c r="D66" s="34" t="s">
        <v>334</v>
      </c>
      <c r="E66" s="35" t="s">
        <v>317</v>
      </c>
      <c r="F66" s="36" t="s">
        <v>317</v>
      </c>
      <c r="G66" s="36" t="s">
        <v>317</v>
      </c>
      <c r="H66" s="37" t="s">
        <v>317</v>
      </c>
    </row>
    <row r="67" spans="2:8">
      <c r="B67" s="38">
        <f>B63+1</f>
        <v>3</v>
      </c>
      <c r="C67" s="39"/>
      <c r="D67" s="40" t="s">
        <v>335</v>
      </c>
      <c r="E67" s="41" t="s">
        <v>40</v>
      </c>
      <c r="F67" s="28">
        <f>F71*0.4</f>
        <v>57.344000000000008</v>
      </c>
      <c r="G67" s="120"/>
      <c r="H67" s="43">
        <f t="shared" ref="H67" si="11">ROUND(F67*G67,2)</f>
        <v>0</v>
      </c>
    </row>
    <row r="68" spans="2:8" ht="13.5">
      <c r="B68" s="32" t="s">
        <v>314</v>
      </c>
      <c r="C68" s="26"/>
      <c r="D68" s="151" t="s">
        <v>336</v>
      </c>
      <c r="E68" s="152"/>
      <c r="F68" s="152"/>
      <c r="G68" s="152"/>
      <c r="H68" s="33">
        <f>SUM(H67:H67)</f>
        <v>0</v>
      </c>
    </row>
    <row r="69" spans="2:8" ht="15.75">
      <c r="B69" s="18" t="s">
        <v>314</v>
      </c>
      <c r="C69" s="19" t="s">
        <v>337</v>
      </c>
      <c r="D69" s="20" t="s">
        <v>338</v>
      </c>
      <c r="E69" s="21" t="s">
        <v>317</v>
      </c>
      <c r="F69" s="22" t="s">
        <v>317</v>
      </c>
      <c r="G69" s="22" t="s">
        <v>317</v>
      </c>
      <c r="H69" s="23" t="s">
        <v>317</v>
      </c>
    </row>
    <row r="70" spans="2:8" ht="15.75">
      <c r="B70" s="32" t="s">
        <v>314</v>
      </c>
      <c r="C70" s="15" t="s">
        <v>339</v>
      </c>
      <c r="D70" s="34" t="s">
        <v>340</v>
      </c>
      <c r="E70" s="35" t="s">
        <v>317</v>
      </c>
      <c r="F70" s="36" t="s">
        <v>317</v>
      </c>
      <c r="G70" s="44" t="s">
        <v>341</v>
      </c>
      <c r="H70" s="45" t="s">
        <v>341</v>
      </c>
    </row>
    <row r="71" spans="2:8" ht="25.5">
      <c r="B71" s="38">
        <f>B67+1</f>
        <v>4</v>
      </c>
      <c r="C71" s="46"/>
      <c r="D71" s="47" t="s">
        <v>342</v>
      </c>
      <c r="E71" s="41" t="s">
        <v>24</v>
      </c>
      <c r="F71" s="28">
        <f>F79+(F83+F84)*0.4</f>
        <v>143.36000000000001</v>
      </c>
      <c r="G71" s="121"/>
      <c r="H71" s="43">
        <f t="shared" ref="H71" si="12">ROUND(F71*G71,2)</f>
        <v>0</v>
      </c>
    </row>
    <row r="72" spans="2:8" ht="15.75">
      <c r="B72" s="32" t="s">
        <v>314</v>
      </c>
      <c r="C72" s="15" t="s">
        <v>343</v>
      </c>
      <c r="D72" s="34" t="s">
        <v>344</v>
      </c>
      <c r="E72" s="35" t="s">
        <v>317</v>
      </c>
      <c r="F72" s="36" t="s">
        <v>317</v>
      </c>
      <c r="G72" s="36" t="s">
        <v>317</v>
      </c>
      <c r="H72" s="37" t="s">
        <v>317</v>
      </c>
    </row>
    <row r="73" spans="2:8" ht="25.5">
      <c r="B73" s="48">
        <f>B71+1</f>
        <v>5</v>
      </c>
      <c r="C73" s="39"/>
      <c r="D73" s="40" t="s">
        <v>345</v>
      </c>
      <c r="E73" s="41" t="s">
        <v>24</v>
      </c>
      <c r="F73" s="28">
        <f>F79</f>
        <v>130</v>
      </c>
      <c r="G73" s="121"/>
      <c r="H73" s="43">
        <f t="shared" ref="H73" si="13">ROUND(F73*G73,2)</f>
        <v>0</v>
      </c>
    </row>
    <row r="74" spans="2:8" ht="15.75">
      <c r="B74" s="48" t="s">
        <v>314</v>
      </c>
      <c r="C74" s="46" t="s">
        <v>346</v>
      </c>
      <c r="D74" s="49" t="s">
        <v>347</v>
      </c>
      <c r="E74" s="35" t="s">
        <v>317</v>
      </c>
      <c r="F74" s="36" t="s">
        <v>317</v>
      </c>
      <c r="G74" s="36" t="s">
        <v>317</v>
      </c>
      <c r="H74" s="37" t="s">
        <v>317</v>
      </c>
    </row>
    <row r="75" spans="2:8" ht="25.5">
      <c r="B75" s="48">
        <f>B73+1</f>
        <v>6</v>
      </c>
      <c r="C75" s="39"/>
      <c r="D75" s="40" t="s">
        <v>348</v>
      </c>
      <c r="E75" s="41" t="s">
        <v>24</v>
      </c>
      <c r="F75" s="28">
        <f>F79+(F83+F84)*0.35</f>
        <v>141.69</v>
      </c>
      <c r="G75" s="121"/>
      <c r="H75" s="43">
        <f t="shared" ref="H75" si="14">ROUND(F75*G75,2)</f>
        <v>0</v>
      </c>
    </row>
    <row r="76" spans="2:8">
      <c r="B76" s="48" t="s">
        <v>314</v>
      </c>
      <c r="C76" s="153" t="s">
        <v>349</v>
      </c>
      <c r="D76" s="154"/>
      <c r="E76" s="154"/>
      <c r="F76" s="154"/>
      <c r="G76" s="154"/>
      <c r="H76" s="50">
        <f>SUM(H71:H75)</f>
        <v>0</v>
      </c>
    </row>
    <row r="77" spans="2:8" ht="15.75">
      <c r="B77" s="18" t="s">
        <v>314</v>
      </c>
      <c r="C77" s="19" t="s">
        <v>350</v>
      </c>
      <c r="D77" s="20" t="s">
        <v>351</v>
      </c>
      <c r="E77" s="21" t="s">
        <v>317</v>
      </c>
      <c r="F77" s="22" t="s">
        <v>317</v>
      </c>
      <c r="G77" s="22" t="s">
        <v>317</v>
      </c>
      <c r="H77" s="23" t="s">
        <v>317</v>
      </c>
    </row>
    <row r="78" spans="2:8" ht="15.75">
      <c r="B78" s="32" t="s">
        <v>314</v>
      </c>
      <c r="C78" s="15" t="s">
        <v>352</v>
      </c>
      <c r="D78" s="34" t="s">
        <v>353</v>
      </c>
      <c r="E78" s="35" t="s">
        <v>317</v>
      </c>
      <c r="F78" s="36" t="s">
        <v>317</v>
      </c>
      <c r="G78" s="36" t="s">
        <v>317</v>
      </c>
      <c r="H78" s="37" t="s">
        <v>317</v>
      </c>
    </row>
    <row r="79" spans="2:8" ht="25.5">
      <c r="B79" s="48">
        <f>B75+1</f>
        <v>7</v>
      </c>
      <c r="C79" s="15"/>
      <c r="D79" s="51" t="s">
        <v>354</v>
      </c>
      <c r="E79" s="26" t="s">
        <v>24</v>
      </c>
      <c r="F79" s="28">
        <f>130</f>
        <v>130</v>
      </c>
      <c r="G79" s="121"/>
      <c r="H79" s="43">
        <f>ROUND(F79*G79,2)</f>
        <v>0</v>
      </c>
    </row>
    <row r="80" spans="2:8">
      <c r="B80" s="38" t="s">
        <v>314</v>
      </c>
      <c r="C80" s="153" t="s">
        <v>355</v>
      </c>
      <c r="D80" s="154"/>
      <c r="E80" s="154"/>
      <c r="F80" s="154"/>
      <c r="G80" s="154"/>
      <c r="H80" s="50">
        <f>SUM(H78:H79)</f>
        <v>0</v>
      </c>
    </row>
    <row r="81" spans="2:8" ht="15.75">
      <c r="B81" s="18" t="s">
        <v>314</v>
      </c>
      <c r="C81" s="19" t="s">
        <v>356</v>
      </c>
      <c r="D81" s="20" t="s">
        <v>180</v>
      </c>
      <c r="E81" s="21" t="s">
        <v>317</v>
      </c>
      <c r="F81" s="22" t="s">
        <v>317</v>
      </c>
      <c r="G81" s="22" t="s">
        <v>317</v>
      </c>
      <c r="H81" s="23" t="s">
        <v>317</v>
      </c>
    </row>
    <row r="82" spans="2:8" ht="15.75">
      <c r="B82" s="52" t="s">
        <v>314</v>
      </c>
      <c r="C82" s="53" t="s">
        <v>357</v>
      </c>
      <c r="D82" s="54" t="s">
        <v>358</v>
      </c>
      <c r="E82" s="35" t="s">
        <v>317</v>
      </c>
      <c r="F82" s="36" t="s">
        <v>317</v>
      </c>
      <c r="G82" s="36" t="s">
        <v>317</v>
      </c>
      <c r="H82" s="37" t="s">
        <v>317</v>
      </c>
    </row>
    <row r="83" spans="2:8" ht="38.25">
      <c r="B83" s="55">
        <f>B79+1</f>
        <v>8</v>
      </c>
      <c r="C83" s="53"/>
      <c r="D83" s="51" t="s">
        <v>359</v>
      </c>
      <c r="E83" s="26" t="s">
        <v>20</v>
      </c>
      <c r="F83" s="28">
        <f>(11.1+2.6)*2</f>
        <v>27.4</v>
      </c>
      <c r="G83" s="120"/>
      <c r="H83" s="43">
        <f t="shared" ref="H83:H84" si="15">ROUND(F83*G83,2)</f>
        <v>0</v>
      </c>
    </row>
    <row r="84" spans="2:8" ht="38.25">
      <c r="B84" s="55">
        <f>B83+1</f>
        <v>9</v>
      </c>
      <c r="C84" s="53"/>
      <c r="D84" s="51" t="s">
        <v>360</v>
      </c>
      <c r="E84" s="26" t="s">
        <v>20</v>
      </c>
      <c r="F84" s="28">
        <f>3+3</f>
        <v>6</v>
      </c>
      <c r="G84" s="120"/>
      <c r="H84" s="43">
        <f t="shared" si="15"/>
        <v>0</v>
      </c>
    </row>
    <row r="85" spans="2:8">
      <c r="B85" s="48" t="s">
        <v>314</v>
      </c>
      <c r="C85" s="153" t="s">
        <v>361</v>
      </c>
      <c r="D85" s="154"/>
      <c r="E85" s="154"/>
      <c r="F85" s="154"/>
      <c r="G85" s="154"/>
      <c r="H85" s="50">
        <f>SUM(H83:H84)</f>
        <v>0</v>
      </c>
    </row>
    <row r="86" spans="2:8" ht="15.75">
      <c r="B86" s="18" t="s">
        <v>314</v>
      </c>
      <c r="C86" s="19" t="s">
        <v>362</v>
      </c>
      <c r="D86" s="20" t="s">
        <v>363</v>
      </c>
      <c r="E86" s="21" t="s">
        <v>317</v>
      </c>
      <c r="F86" s="22" t="s">
        <v>317</v>
      </c>
      <c r="G86" s="22" t="s">
        <v>317</v>
      </c>
      <c r="H86" s="23" t="s">
        <v>317</v>
      </c>
    </row>
    <row r="87" spans="2:8" ht="15.75">
      <c r="B87" s="32" t="s">
        <v>314</v>
      </c>
      <c r="C87" s="15" t="s">
        <v>364</v>
      </c>
      <c r="D87" s="56" t="s">
        <v>365</v>
      </c>
      <c r="E87" s="35" t="s">
        <v>317</v>
      </c>
      <c r="F87" s="36" t="s">
        <v>317</v>
      </c>
      <c r="G87" s="36" t="s">
        <v>317</v>
      </c>
      <c r="H87" s="37" t="s">
        <v>317</v>
      </c>
    </row>
    <row r="88" spans="2:8" ht="25.5">
      <c r="B88" s="48">
        <f>B84+1</f>
        <v>10</v>
      </c>
      <c r="C88" s="26"/>
      <c r="D88" s="25" t="s">
        <v>366</v>
      </c>
      <c r="E88" s="26" t="s">
        <v>24</v>
      </c>
      <c r="F88" s="28">
        <f>(11.1+3+2.6+11.1+3+2.6)*0.5</f>
        <v>16.7</v>
      </c>
      <c r="G88" s="120"/>
      <c r="H88" s="43">
        <f t="shared" ref="H88:H89" si="16">ROUND(F88*G88,2)</f>
        <v>0</v>
      </c>
    </row>
    <row r="89" spans="2:8" ht="25.5">
      <c r="B89" s="48">
        <f>B88+1</f>
        <v>11</v>
      </c>
      <c r="C89" s="26"/>
      <c r="D89" s="25" t="s">
        <v>367</v>
      </c>
      <c r="E89" s="26" t="s">
        <v>24</v>
      </c>
      <c r="F89" s="28">
        <f>F88</f>
        <v>16.7</v>
      </c>
      <c r="G89" s="120"/>
      <c r="H89" s="43">
        <f t="shared" si="16"/>
        <v>0</v>
      </c>
    </row>
    <row r="90" spans="2:8" ht="13.5">
      <c r="B90" s="32" t="s">
        <v>314</v>
      </c>
      <c r="C90" s="147" t="s">
        <v>368</v>
      </c>
      <c r="D90" s="148"/>
      <c r="E90" s="148"/>
      <c r="F90" s="148"/>
      <c r="G90" s="149"/>
      <c r="H90" s="33">
        <f>SUM(H88:H89)</f>
        <v>0</v>
      </c>
    </row>
    <row r="91" spans="2:8" ht="15" thickBot="1">
      <c r="B91" s="57" t="s">
        <v>314</v>
      </c>
      <c r="C91" s="155" t="s">
        <v>369</v>
      </c>
      <c r="D91" s="156"/>
      <c r="E91" s="156"/>
      <c r="F91" s="156"/>
      <c r="G91" s="156"/>
      <c r="H91" s="58">
        <f>H60+H64+H68+H76+H80+H85+H90</f>
        <v>0</v>
      </c>
    </row>
    <row r="92" spans="2:8">
      <c r="E92" s="80"/>
      <c r="G92" s="5"/>
      <c r="H92" s="5"/>
    </row>
  </sheetData>
  <sheetProtection sheet="1" objects="1" scenarios="1" formatCells="0" formatColumns="0" formatRows="0" selectLockedCells="1"/>
  <mergeCells count="24">
    <mergeCell ref="C91:G91"/>
    <mergeCell ref="C60:G60"/>
    <mergeCell ref="C64:G64"/>
    <mergeCell ref="D68:G68"/>
    <mergeCell ref="C76:G76"/>
    <mergeCell ref="C80:G80"/>
    <mergeCell ref="C85:G85"/>
    <mergeCell ref="C90:G90"/>
    <mergeCell ref="B48:H48"/>
    <mergeCell ref="B49:H49"/>
    <mergeCell ref="B51:B52"/>
    <mergeCell ref="E51:F51"/>
    <mergeCell ref="C13:G13"/>
    <mergeCell ref="C17:G17"/>
    <mergeCell ref="D21:G21"/>
    <mergeCell ref="C29:G29"/>
    <mergeCell ref="C33:G33"/>
    <mergeCell ref="C38:G38"/>
    <mergeCell ref="C44:G44"/>
    <mergeCell ref="B1:H1"/>
    <mergeCell ref="B2:H2"/>
    <mergeCell ref="B4:B5"/>
    <mergeCell ref="E4:F4"/>
    <mergeCell ref="C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60BA0-C573-4DF6-AE9A-ADB80DADD654}">
  <dimension ref="B1:I36"/>
  <sheetViews>
    <sheetView workbookViewId="0">
      <selection activeCell="C9" sqref="C9"/>
    </sheetView>
  </sheetViews>
  <sheetFormatPr defaultRowHeight="14.25"/>
  <cols>
    <col min="1" max="1" width="2.875" customWidth="1"/>
    <col min="2" max="2" width="12.875" customWidth="1"/>
    <col min="3" max="3" width="48.375" customWidth="1"/>
    <col min="4" max="4" width="16.375" customWidth="1"/>
    <col min="5" max="5" width="14.5" customWidth="1"/>
    <col min="6" max="6" width="16.375" customWidth="1"/>
    <col min="8" max="8" width="11" customWidth="1"/>
    <col min="257" max="257" width="2.875" customWidth="1"/>
    <col min="258" max="258" width="12.875" customWidth="1"/>
    <col min="259" max="259" width="48.375" customWidth="1"/>
    <col min="260" max="260" width="16.375" customWidth="1"/>
    <col min="261" max="261" width="2.625" customWidth="1"/>
    <col min="264" max="264" width="11" customWidth="1"/>
    <col min="513" max="513" width="2.875" customWidth="1"/>
    <col min="514" max="514" width="12.875" customWidth="1"/>
    <col min="515" max="515" width="48.375" customWidth="1"/>
    <col min="516" max="516" width="16.375" customWidth="1"/>
    <col min="517" max="517" width="2.625" customWidth="1"/>
    <col min="520" max="520" width="11" customWidth="1"/>
    <col min="769" max="769" width="2.875" customWidth="1"/>
    <col min="770" max="770" width="12.875" customWidth="1"/>
    <col min="771" max="771" width="48.375" customWidth="1"/>
    <col min="772" max="772" width="16.375" customWidth="1"/>
    <col min="773" max="773" width="2.625" customWidth="1"/>
    <col min="776" max="776" width="11" customWidth="1"/>
    <col min="1025" max="1025" width="2.875" customWidth="1"/>
    <col min="1026" max="1026" width="12.875" customWidth="1"/>
    <col min="1027" max="1027" width="48.375" customWidth="1"/>
    <col min="1028" max="1028" width="16.375" customWidth="1"/>
    <col min="1029" max="1029" width="2.625" customWidth="1"/>
    <col min="1032" max="1032" width="11" customWidth="1"/>
    <col min="1281" max="1281" width="2.875" customWidth="1"/>
    <col min="1282" max="1282" width="12.875" customWidth="1"/>
    <col min="1283" max="1283" width="48.375" customWidth="1"/>
    <col min="1284" max="1284" width="16.375" customWidth="1"/>
    <col min="1285" max="1285" width="2.625" customWidth="1"/>
    <col min="1288" max="1288" width="11" customWidth="1"/>
    <col min="1537" max="1537" width="2.875" customWidth="1"/>
    <col min="1538" max="1538" width="12.875" customWidth="1"/>
    <col min="1539" max="1539" width="48.375" customWidth="1"/>
    <col min="1540" max="1540" width="16.375" customWidth="1"/>
    <col min="1541" max="1541" width="2.625" customWidth="1"/>
    <col min="1544" max="1544" width="11" customWidth="1"/>
    <col min="1793" max="1793" width="2.875" customWidth="1"/>
    <col min="1794" max="1794" width="12.875" customWidth="1"/>
    <col min="1795" max="1795" width="48.375" customWidth="1"/>
    <col min="1796" max="1796" width="16.375" customWidth="1"/>
    <col min="1797" max="1797" width="2.625" customWidth="1"/>
    <col min="1800" max="1800" width="11" customWidth="1"/>
    <col min="2049" max="2049" width="2.875" customWidth="1"/>
    <col min="2050" max="2050" width="12.875" customWidth="1"/>
    <col min="2051" max="2051" width="48.375" customWidth="1"/>
    <col min="2052" max="2052" width="16.375" customWidth="1"/>
    <col min="2053" max="2053" width="2.625" customWidth="1"/>
    <col min="2056" max="2056" width="11" customWidth="1"/>
    <col min="2305" max="2305" width="2.875" customWidth="1"/>
    <col min="2306" max="2306" width="12.875" customWidth="1"/>
    <col min="2307" max="2307" width="48.375" customWidth="1"/>
    <col min="2308" max="2308" width="16.375" customWidth="1"/>
    <col min="2309" max="2309" width="2.625" customWidth="1"/>
    <col min="2312" max="2312" width="11" customWidth="1"/>
    <col min="2561" max="2561" width="2.875" customWidth="1"/>
    <col min="2562" max="2562" width="12.875" customWidth="1"/>
    <col min="2563" max="2563" width="48.375" customWidth="1"/>
    <col min="2564" max="2564" width="16.375" customWidth="1"/>
    <col min="2565" max="2565" width="2.625" customWidth="1"/>
    <col min="2568" max="2568" width="11" customWidth="1"/>
    <col min="2817" max="2817" width="2.875" customWidth="1"/>
    <col min="2818" max="2818" width="12.875" customWidth="1"/>
    <col min="2819" max="2819" width="48.375" customWidth="1"/>
    <col min="2820" max="2820" width="16.375" customWidth="1"/>
    <col min="2821" max="2821" width="2.625" customWidth="1"/>
    <col min="2824" max="2824" width="11" customWidth="1"/>
    <col min="3073" max="3073" width="2.875" customWidth="1"/>
    <col min="3074" max="3074" width="12.875" customWidth="1"/>
    <col min="3075" max="3075" width="48.375" customWidth="1"/>
    <col min="3076" max="3076" width="16.375" customWidth="1"/>
    <col min="3077" max="3077" width="2.625" customWidth="1"/>
    <col min="3080" max="3080" width="11" customWidth="1"/>
    <col min="3329" max="3329" width="2.875" customWidth="1"/>
    <col min="3330" max="3330" width="12.875" customWidth="1"/>
    <col min="3331" max="3331" width="48.375" customWidth="1"/>
    <col min="3332" max="3332" width="16.375" customWidth="1"/>
    <col min="3333" max="3333" width="2.625" customWidth="1"/>
    <col min="3336" max="3336" width="11" customWidth="1"/>
    <col min="3585" max="3585" width="2.875" customWidth="1"/>
    <col min="3586" max="3586" width="12.875" customWidth="1"/>
    <col min="3587" max="3587" width="48.375" customWidth="1"/>
    <col min="3588" max="3588" width="16.375" customWidth="1"/>
    <col min="3589" max="3589" width="2.625" customWidth="1"/>
    <col min="3592" max="3592" width="11" customWidth="1"/>
    <col min="3841" max="3841" width="2.875" customWidth="1"/>
    <col min="3842" max="3842" width="12.875" customWidth="1"/>
    <col min="3843" max="3843" width="48.375" customWidth="1"/>
    <col min="3844" max="3844" width="16.375" customWidth="1"/>
    <col min="3845" max="3845" width="2.625" customWidth="1"/>
    <col min="3848" max="3848" width="11" customWidth="1"/>
    <col min="4097" max="4097" width="2.875" customWidth="1"/>
    <col min="4098" max="4098" width="12.875" customWidth="1"/>
    <col min="4099" max="4099" width="48.375" customWidth="1"/>
    <col min="4100" max="4100" width="16.375" customWidth="1"/>
    <col min="4101" max="4101" width="2.625" customWidth="1"/>
    <col min="4104" max="4104" width="11" customWidth="1"/>
    <col min="4353" max="4353" width="2.875" customWidth="1"/>
    <col min="4354" max="4354" width="12.875" customWidth="1"/>
    <col min="4355" max="4355" width="48.375" customWidth="1"/>
    <col min="4356" max="4356" width="16.375" customWidth="1"/>
    <col min="4357" max="4357" width="2.625" customWidth="1"/>
    <col min="4360" max="4360" width="11" customWidth="1"/>
    <col min="4609" max="4609" width="2.875" customWidth="1"/>
    <col min="4610" max="4610" width="12.875" customWidth="1"/>
    <col min="4611" max="4611" width="48.375" customWidth="1"/>
    <col min="4612" max="4612" width="16.375" customWidth="1"/>
    <col min="4613" max="4613" width="2.625" customWidth="1"/>
    <col min="4616" max="4616" width="11" customWidth="1"/>
    <col min="4865" max="4865" width="2.875" customWidth="1"/>
    <col min="4866" max="4866" width="12.875" customWidth="1"/>
    <col min="4867" max="4867" width="48.375" customWidth="1"/>
    <col min="4868" max="4868" width="16.375" customWidth="1"/>
    <col min="4869" max="4869" width="2.625" customWidth="1"/>
    <col min="4872" max="4872" width="11" customWidth="1"/>
    <col min="5121" max="5121" width="2.875" customWidth="1"/>
    <col min="5122" max="5122" width="12.875" customWidth="1"/>
    <col min="5123" max="5123" width="48.375" customWidth="1"/>
    <col min="5124" max="5124" width="16.375" customWidth="1"/>
    <col min="5125" max="5125" width="2.625" customWidth="1"/>
    <col min="5128" max="5128" width="11" customWidth="1"/>
    <col min="5377" max="5377" width="2.875" customWidth="1"/>
    <col min="5378" max="5378" width="12.875" customWidth="1"/>
    <col min="5379" max="5379" width="48.375" customWidth="1"/>
    <col min="5380" max="5380" width="16.375" customWidth="1"/>
    <col min="5381" max="5381" width="2.625" customWidth="1"/>
    <col min="5384" max="5384" width="11" customWidth="1"/>
    <col min="5633" max="5633" width="2.875" customWidth="1"/>
    <col min="5634" max="5634" width="12.875" customWidth="1"/>
    <col min="5635" max="5635" width="48.375" customWidth="1"/>
    <col min="5636" max="5636" width="16.375" customWidth="1"/>
    <col min="5637" max="5637" width="2.625" customWidth="1"/>
    <col min="5640" max="5640" width="11" customWidth="1"/>
    <col min="5889" max="5889" width="2.875" customWidth="1"/>
    <col min="5890" max="5890" width="12.875" customWidth="1"/>
    <col min="5891" max="5891" width="48.375" customWidth="1"/>
    <col min="5892" max="5892" width="16.375" customWidth="1"/>
    <col min="5893" max="5893" width="2.625" customWidth="1"/>
    <col min="5896" max="5896" width="11" customWidth="1"/>
    <col min="6145" max="6145" width="2.875" customWidth="1"/>
    <col min="6146" max="6146" width="12.875" customWidth="1"/>
    <col min="6147" max="6147" width="48.375" customWidth="1"/>
    <col min="6148" max="6148" width="16.375" customWidth="1"/>
    <col min="6149" max="6149" width="2.625" customWidth="1"/>
    <col min="6152" max="6152" width="11" customWidth="1"/>
    <col min="6401" max="6401" width="2.875" customWidth="1"/>
    <col min="6402" max="6402" width="12.875" customWidth="1"/>
    <col min="6403" max="6403" width="48.375" customWidth="1"/>
    <col min="6404" max="6404" width="16.375" customWidth="1"/>
    <col min="6405" max="6405" width="2.625" customWidth="1"/>
    <col min="6408" max="6408" width="11" customWidth="1"/>
    <col min="6657" max="6657" width="2.875" customWidth="1"/>
    <col min="6658" max="6658" width="12.875" customWidth="1"/>
    <col min="6659" max="6659" width="48.375" customWidth="1"/>
    <col min="6660" max="6660" width="16.375" customWidth="1"/>
    <col min="6661" max="6661" width="2.625" customWidth="1"/>
    <col min="6664" max="6664" width="11" customWidth="1"/>
    <col min="6913" max="6913" width="2.875" customWidth="1"/>
    <col min="6914" max="6914" width="12.875" customWidth="1"/>
    <col min="6915" max="6915" width="48.375" customWidth="1"/>
    <col min="6916" max="6916" width="16.375" customWidth="1"/>
    <col min="6917" max="6917" width="2.625" customWidth="1"/>
    <col min="6920" max="6920" width="11" customWidth="1"/>
    <col min="7169" max="7169" width="2.875" customWidth="1"/>
    <col min="7170" max="7170" width="12.875" customWidth="1"/>
    <col min="7171" max="7171" width="48.375" customWidth="1"/>
    <col min="7172" max="7172" width="16.375" customWidth="1"/>
    <col min="7173" max="7173" width="2.625" customWidth="1"/>
    <col min="7176" max="7176" width="11" customWidth="1"/>
    <col min="7425" max="7425" width="2.875" customWidth="1"/>
    <col min="7426" max="7426" width="12.875" customWidth="1"/>
    <col min="7427" max="7427" width="48.375" customWidth="1"/>
    <col min="7428" max="7428" width="16.375" customWidth="1"/>
    <col min="7429" max="7429" width="2.625" customWidth="1"/>
    <col min="7432" max="7432" width="11" customWidth="1"/>
    <col min="7681" max="7681" width="2.875" customWidth="1"/>
    <col min="7682" max="7682" width="12.875" customWidth="1"/>
    <col min="7683" max="7683" width="48.375" customWidth="1"/>
    <col min="7684" max="7684" width="16.375" customWidth="1"/>
    <col min="7685" max="7685" width="2.625" customWidth="1"/>
    <col min="7688" max="7688" width="11" customWidth="1"/>
    <col min="7937" max="7937" width="2.875" customWidth="1"/>
    <col min="7938" max="7938" width="12.875" customWidth="1"/>
    <col min="7939" max="7939" width="48.375" customWidth="1"/>
    <col min="7940" max="7940" width="16.375" customWidth="1"/>
    <col min="7941" max="7941" width="2.625" customWidth="1"/>
    <col min="7944" max="7944" width="11" customWidth="1"/>
    <col min="8193" max="8193" width="2.875" customWidth="1"/>
    <col min="8194" max="8194" width="12.875" customWidth="1"/>
    <col min="8195" max="8195" width="48.375" customWidth="1"/>
    <col min="8196" max="8196" width="16.375" customWidth="1"/>
    <col min="8197" max="8197" width="2.625" customWidth="1"/>
    <col min="8200" max="8200" width="11" customWidth="1"/>
    <col min="8449" max="8449" width="2.875" customWidth="1"/>
    <col min="8450" max="8450" width="12.875" customWidth="1"/>
    <col min="8451" max="8451" width="48.375" customWidth="1"/>
    <col min="8452" max="8452" width="16.375" customWidth="1"/>
    <col min="8453" max="8453" width="2.625" customWidth="1"/>
    <col min="8456" max="8456" width="11" customWidth="1"/>
    <col min="8705" max="8705" width="2.875" customWidth="1"/>
    <col min="8706" max="8706" width="12.875" customWidth="1"/>
    <col min="8707" max="8707" width="48.375" customWidth="1"/>
    <col min="8708" max="8708" width="16.375" customWidth="1"/>
    <col min="8709" max="8709" width="2.625" customWidth="1"/>
    <col min="8712" max="8712" width="11" customWidth="1"/>
    <col min="8961" max="8961" width="2.875" customWidth="1"/>
    <col min="8962" max="8962" width="12.875" customWidth="1"/>
    <col min="8963" max="8963" width="48.375" customWidth="1"/>
    <col min="8964" max="8964" width="16.375" customWidth="1"/>
    <col min="8965" max="8965" width="2.625" customWidth="1"/>
    <col min="8968" max="8968" width="11" customWidth="1"/>
    <col min="9217" max="9217" width="2.875" customWidth="1"/>
    <col min="9218" max="9218" width="12.875" customWidth="1"/>
    <col min="9219" max="9219" width="48.375" customWidth="1"/>
    <col min="9220" max="9220" width="16.375" customWidth="1"/>
    <col min="9221" max="9221" width="2.625" customWidth="1"/>
    <col min="9224" max="9224" width="11" customWidth="1"/>
    <col min="9473" max="9473" width="2.875" customWidth="1"/>
    <col min="9474" max="9474" width="12.875" customWidth="1"/>
    <col min="9475" max="9475" width="48.375" customWidth="1"/>
    <col min="9476" max="9476" width="16.375" customWidth="1"/>
    <col min="9477" max="9477" width="2.625" customWidth="1"/>
    <col min="9480" max="9480" width="11" customWidth="1"/>
    <col min="9729" max="9729" width="2.875" customWidth="1"/>
    <col min="9730" max="9730" width="12.875" customWidth="1"/>
    <col min="9731" max="9731" width="48.375" customWidth="1"/>
    <col min="9732" max="9732" width="16.375" customWidth="1"/>
    <col min="9733" max="9733" width="2.625" customWidth="1"/>
    <col min="9736" max="9736" width="11" customWidth="1"/>
    <col min="9985" max="9985" width="2.875" customWidth="1"/>
    <col min="9986" max="9986" width="12.875" customWidth="1"/>
    <col min="9987" max="9987" width="48.375" customWidth="1"/>
    <col min="9988" max="9988" width="16.375" customWidth="1"/>
    <col min="9989" max="9989" width="2.625" customWidth="1"/>
    <col min="9992" max="9992" width="11" customWidth="1"/>
    <col min="10241" max="10241" width="2.875" customWidth="1"/>
    <col min="10242" max="10242" width="12.875" customWidth="1"/>
    <col min="10243" max="10243" width="48.375" customWidth="1"/>
    <col min="10244" max="10244" width="16.375" customWidth="1"/>
    <col min="10245" max="10245" width="2.625" customWidth="1"/>
    <col min="10248" max="10248" width="11" customWidth="1"/>
    <col min="10497" max="10497" width="2.875" customWidth="1"/>
    <col min="10498" max="10498" width="12.875" customWidth="1"/>
    <col min="10499" max="10499" width="48.375" customWidth="1"/>
    <col min="10500" max="10500" width="16.375" customWidth="1"/>
    <col min="10501" max="10501" width="2.625" customWidth="1"/>
    <col min="10504" max="10504" width="11" customWidth="1"/>
    <col min="10753" max="10753" width="2.875" customWidth="1"/>
    <col min="10754" max="10754" width="12.875" customWidth="1"/>
    <col min="10755" max="10755" width="48.375" customWidth="1"/>
    <col min="10756" max="10756" width="16.375" customWidth="1"/>
    <col min="10757" max="10757" width="2.625" customWidth="1"/>
    <col min="10760" max="10760" width="11" customWidth="1"/>
    <col min="11009" max="11009" width="2.875" customWidth="1"/>
    <col min="11010" max="11010" width="12.875" customWidth="1"/>
    <col min="11011" max="11011" width="48.375" customWidth="1"/>
    <col min="11012" max="11012" width="16.375" customWidth="1"/>
    <col min="11013" max="11013" width="2.625" customWidth="1"/>
    <col min="11016" max="11016" width="11" customWidth="1"/>
    <col min="11265" max="11265" width="2.875" customWidth="1"/>
    <col min="11266" max="11266" width="12.875" customWidth="1"/>
    <col min="11267" max="11267" width="48.375" customWidth="1"/>
    <col min="11268" max="11268" width="16.375" customWidth="1"/>
    <col min="11269" max="11269" width="2.625" customWidth="1"/>
    <col min="11272" max="11272" width="11" customWidth="1"/>
    <col min="11521" max="11521" width="2.875" customWidth="1"/>
    <col min="11522" max="11522" width="12.875" customWidth="1"/>
    <col min="11523" max="11523" width="48.375" customWidth="1"/>
    <col min="11524" max="11524" width="16.375" customWidth="1"/>
    <col min="11525" max="11525" width="2.625" customWidth="1"/>
    <col min="11528" max="11528" width="11" customWidth="1"/>
    <col min="11777" max="11777" width="2.875" customWidth="1"/>
    <col min="11778" max="11778" width="12.875" customWidth="1"/>
    <col min="11779" max="11779" width="48.375" customWidth="1"/>
    <col min="11780" max="11780" width="16.375" customWidth="1"/>
    <col min="11781" max="11781" width="2.625" customWidth="1"/>
    <col min="11784" max="11784" width="11" customWidth="1"/>
    <col min="12033" max="12033" width="2.875" customWidth="1"/>
    <col min="12034" max="12034" width="12.875" customWidth="1"/>
    <col min="12035" max="12035" width="48.375" customWidth="1"/>
    <col min="12036" max="12036" width="16.375" customWidth="1"/>
    <col min="12037" max="12037" width="2.625" customWidth="1"/>
    <col min="12040" max="12040" width="11" customWidth="1"/>
    <col min="12289" max="12289" width="2.875" customWidth="1"/>
    <col min="12290" max="12290" width="12.875" customWidth="1"/>
    <col min="12291" max="12291" width="48.375" customWidth="1"/>
    <col min="12292" max="12292" width="16.375" customWidth="1"/>
    <col min="12293" max="12293" width="2.625" customWidth="1"/>
    <col min="12296" max="12296" width="11" customWidth="1"/>
    <col min="12545" max="12545" width="2.875" customWidth="1"/>
    <col min="12546" max="12546" width="12.875" customWidth="1"/>
    <col min="12547" max="12547" width="48.375" customWidth="1"/>
    <col min="12548" max="12548" width="16.375" customWidth="1"/>
    <col min="12549" max="12549" width="2.625" customWidth="1"/>
    <col min="12552" max="12552" width="11" customWidth="1"/>
    <col min="12801" max="12801" width="2.875" customWidth="1"/>
    <col min="12802" max="12802" width="12.875" customWidth="1"/>
    <col min="12803" max="12803" width="48.375" customWidth="1"/>
    <col min="12804" max="12804" width="16.375" customWidth="1"/>
    <col min="12805" max="12805" width="2.625" customWidth="1"/>
    <col min="12808" max="12808" width="11" customWidth="1"/>
    <col min="13057" max="13057" width="2.875" customWidth="1"/>
    <col min="13058" max="13058" width="12.875" customWidth="1"/>
    <col min="13059" max="13059" width="48.375" customWidth="1"/>
    <col min="13060" max="13060" width="16.375" customWidth="1"/>
    <col min="13061" max="13061" width="2.625" customWidth="1"/>
    <col min="13064" max="13064" width="11" customWidth="1"/>
    <col min="13313" max="13313" width="2.875" customWidth="1"/>
    <col min="13314" max="13314" width="12.875" customWidth="1"/>
    <col min="13315" max="13315" width="48.375" customWidth="1"/>
    <col min="13316" max="13316" width="16.375" customWidth="1"/>
    <col min="13317" max="13317" width="2.625" customWidth="1"/>
    <col min="13320" max="13320" width="11" customWidth="1"/>
    <col min="13569" max="13569" width="2.875" customWidth="1"/>
    <col min="13570" max="13570" width="12.875" customWidth="1"/>
    <col min="13571" max="13571" width="48.375" customWidth="1"/>
    <col min="13572" max="13572" width="16.375" customWidth="1"/>
    <col min="13573" max="13573" width="2.625" customWidth="1"/>
    <col min="13576" max="13576" width="11" customWidth="1"/>
    <col min="13825" max="13825" width="2.875" customWidth="1"/>
    <col min="13826" max="13826" width="12.875" customWidth="1"/>
    <col min="13827" max="13827" width="48.375" customWidth="1"/>
    <col min="13828" max="13828" width="16.375" customWidth="1"/>
    <col min="13829" max="13829" width="2.625" customWidth="1"/>
    <col min="13832" max="13832" width="11" customWidth="1"/>
    <col min="14081" max="14081" width="2.875" customWidth="1"/>
    <col min="14082" max="14082" width="12.875" customWidth="1"/>
    <col min="14083" max="14083" width="48.375" customWidth="1"/>
    <col min="14084" max="14084" width="16.375" customWidth="1"/>
    <col min="14085" max="14085" width="2.625" customWidth="1"/>
    <col min="14088" max="14088" width="11" customWidth="1"/>
    <col min="14337" max="14337" width="2.875" customWidth="1"/>
    <col min="14338" max="14338" width="12.875" customWidth="1"/>
    <col min="14339" max="14339" width="48.375" customWidth="1"/>
    <col min="14340" max="14340" width="16.375" customWidth="1"/>
    <col min="14341" max="14341" width="2.625" customWidth="1"/>
    <col min="14344" max="14344" width="11" customWidth="1"/>
    <col min="14593" max="14593" width="2.875" customWidth="1"/>
    <col min="14594" max="14594" width="12.875" customWidth="1"/>
    <col min="14595" max="14595" width="48.375" customWidth="1"/>
    <col min="14596" max="14596" width="16.375" customWidth="1"/>
    <col min="14597" max="14597" width="2.625" customWidth="1"/>
    <col min="14600" max="14600" width="11" customWidth="1"/>
    <col min="14849" max="14849" width="2.875" customWidth="1"/>
    <col min="14850" max="14850" width="12.875" customWidth="1"/>
    <col min="14851" max="14851" width="48.375" customWidth="1"/>
    <col min="14852" max="14852" width="16.375" customWidth="1"/>
    <col min="14853" max="14853" width="2.625" customWidth="1"/>
    <col min="14856" max="14856" width="11" customWidth="1"/>
    <col min="15105" max="15105" width="2.875" customWidth="1"/>
    <col min="15106" max="15106" width="12.875" customWidth="1"/>
    <col min="15107" max="15107" width="48.375" customWidth="1"/>
    <col min="15108" max="15108" width="16.375" customWidth="1"/>
    <col min="15109" max="15109" width="2.625" customWidth="1"/>
    <col min="15112" max="15112" width="11" customWidth="1"/>
    <col min="15361" max="15361" width="2.875" customWidth="1"/>
    <col min="15362" max="15362" width="12.875" customWidth="1"/>
    <col min="15363" max="15363" width="48.375" customWidth="1"/>
    <col min="15364" max="15364" width="16.375" customWidth="1"/>
    <col min="15365" max="15365" width="2.625" customWidth="1"/>
    <col min="15368" max="15368" width="11" customWidth="1"/>
    <col min="15617" max="15617" width="2.875" customWidth="1"/>
    <col min="15618" max="15618" width="12.875" customWidth="1"/>
    <col min="15619" max="15619" width="48.375" customWidth="1"/>
    <col min="15620" max="15620" width="16.375" customWidth="1"/>
    <col min="15621" max="15621" width="2.625" customWidth="1"/>
    <col min="15624" max="15624" width="11" customWidth="1"/>
    <col min="15873" max="15873" width="2.875" customWidth="1"/>
    <col min="15874" max="15874" width="12.875" customWidth="1"/>
    <col min="15875" max="15875" width="48.375" customWidth="1"/>
    <col min="15876" max="15876" width="16.375" customWidth="1"/>
    <col min="15877" max="15877" width="2.625" customWidth="1"/>
    <col min="15880" max="15880" width="11" customWidth="1"/>
    <col min="16129" max="16129" width="2.875" customWidth="1"/>
    <col min="16130" max="16130" width="12.875" customWidth="1"/>
    <col min="16131" max="16131" width="48.375" customWidth="1"/>
    <col min="16132" max="16132" width="16.375" customWidth="1"/>
    <col min="16133" max="16133" width="2.625" customWidth="1"/>
    <col min="16136" max="16136" width="11" customWidth="1"/>
  </cols>
  <sheetData>
    <row r="1" spans="2:8" ht="60" customHeight="1">
      <c r="B1" s="157" t="s">
        <v>380</v>
      </c>
      <c r="C1" s="157"/>
      <c r="D1" s="157"/>
      <c r="E1" s="157"/>
      <c r="F1" s="157"/>
    </row>
    <row r="2" spans="2:8" ht="15" thickBot="1">
      <c r="B2" s="93" t="s">
        <v>370</v>
      </c>
      <c r="C2" s="93"/>
      <c r="D2" s="94"/>
    </row>
    <row r="3" spans="2:8" ht="25.5">
      <c r="B3" s="158" t="s">
        <v>374</v>
      </c>
      <c r="C3" s="160" t="s">
        <v>371</v>
      </c>
      <c r="D3" s="95" t="s">
        <v>372</v>
      </c>
      <c r="E3" s="95" t="s">
        <v>373</v>
      </c>
      <c r="F3" s="95" t="s">
        <v>304</v>
      </c>
    </row>
    <row r="4" spans="2:8">
      <c r="B4" s="159"/>
      <c r="C4" s="161"/>
      <c r="D4" s="96" t="s">
        <v>313</v>
      </c>
      <c r="E4" s="96" t="s">
        <v>313</v>
      </c>
      <c r="F4" s="96" t="s">
        <v>313</v>
      </c>
    </row>
    <row r="5" spans="2:8" ht="15" thickBot="1">
      <c r="B5" s="97">
        <v>1</v>
      </c>
      <c r="C5" s="98">
        <v>2</v>
      </c>
      <c r="D5" s="99">
        <v>3</v>
      </c>
      <c r="E5" s="99">
        <v>3</v>
      </c>
      <c r="F5" s="99">
        <v>3</v>
      </c>
    </row>
    <row r="6" spans="2:8" ht="30" customHeight="1">
      <c r="B6" s="100" t="s">
        <v>375</v>
      </c>
      <c r="C6" s="101" t="s">
        <v>377</v>
      </c>
      <c r="D6" s="102">
        <f>'cz. I-ul. Budowlanych w Lesznie'!G158</f>
        <v>0</v>
      </c>
      <c r="E6" s="102">
        <f>'cz. I-ul. Budowlanych w Lesznie'!G159</f>
        <v>0</v>
      </c>
      <c r="F6" s="102">
        <f>'cz. I-ul. Budowlanych w Lesznie'!G160</f>
        <v>0</v>
      </c>
      <c r="G6" s="112"/>
      <c r="H6" s="112"/>
    </row>
    <row r="7" spans="2:8" ht="30" customHeight="1">
      <c r="B7" s="103" t="s">
        <v>376</v>
      </c>
      <c r="C7" s="104" t="s">
        <v>379</v>
      </c>
      <c r="D7" s="105">
        <f>'cz.II-zjazdy'!H44+'cz.II-zjazdy'!H91</f>
        <v>0</v>
      </c>
      <c r="E7" s="105">
        <f>ROUND(D7*0.23,2)</f>
        <v>0</v>
      </c>
      <c r="F7" s="105">
        <f>D7+E7</f>
        <v>0</v>
      </c>
      <c r="G7" s="112"/>
      <c r="H7" s="112"/>
    </row>
    <row r="8" spans="2:8" ht="16.5" thickBot="1">
      <c r="B8" s="106"/>
      <c r="C8" s="107" t="s">
        <v>378</v>
      </c>
      <c r="D8" s="108">
        <f>SUM(D6:D7)</f>
        <v>0</v>
      </c>
      <c r="E8" s="108">
        <f>SUM(E6:E7)</f>
        <v>0</v>
      </c>
      <c r="F8" s="108">
        <f>SUM(F6:F7)</f>
        <v>0</v>
      </c>
      <c r="G8" s="113"/>
      <c r="H8" s="114"/>
    </row>
    <row r="9" spans="2:8">
      <c r="B9" s="109"/>
      <c r="C9" s="66"/>
      <c r="D9" s="110"/>
      <c r="E9" s="115"/>
      <c r="F9" s="115"/>
      <c r="G9" s="116"/>
      <c r="H9" s="116"/>
    </row>
    <row r="10" spans="2:8">
      <c r="B10" s="109"/>
      <c r="C10" s="162"/>
      <c r="D10" s="163"/>
      <c r="E10" s="115"/>
      <c r="F10" s="115"/>
      <c r="G10" s="116"/>
      <c r="H10" s="116"/>
    </row>
    <row r="11" spans="2:8">
      <c r="B11" s="109"/>
      <c r="C11" s="66"/>
      <c r="D11" s="110"/>
      <c r="E11" s="115"/>
      <c r="F11" s="115"/>
      <c r="G11" s="116"/>
      <c r="H11" s="116"/>
    </row>
    <row r="12" spans="2:8">
      <c r="B12" s="164"/>
      <c r="C12" s="164"/>
      <c r="D12" s="164"/>
      <c r="E12" s="117"/>
      <c r="F12" s="117"/>
      <c r="G12" s="117"/>
      <c r="H12" s="117"/>
    </row>
    <row r="13" spans="2:8">
      <c r="B13" s="142"/>
      <c r="C13" s="142"/>
      <c r="D13" s="142"/>
      <c r="E13" s="66"/>
      <c r="F13" s="66"/>
      <c r="G13" s="66"/>
      <c r="H13" s="66"/>
    </row>
    <row r="14" spans="2:8">
      <c r="D14" s="111"/>
    </row>
    <row r="15" spans="2:8">
      <c r="B15" s="118"/>
      <c r="C15" s="118"/>
      <c r="D15" s="118"/>
    </row>
    <row r="16" spans="2:8">
      <c r="D16" s="111"/>
    </row>
    <row r="17" spans="4:4">
      <c r="D17" s="111"/>
    </row>
    <row r="34" spans="2:9" s="61" customFormat="1">
      <c r="B34"/>
      <c r="C34"/>
      <c r="D34"/>
      <c r="E34"/>
      <c r="F34"/>
      <c r="G34"/>
      <c r="H34"/>
      <c r="I34" s="60"/>
    </row>
    <row r="35" spans="2:9" s="61" customFormat="1">
      <c r="B35"/>
      <c r="C35"/>
      <c r="D35"/>
      <c r="E35"/>
      <c r="F35"/>
      <c r="G35"/>
      <c r="H35"/>
      <c r="I35" s="60"/>
    </row>
    <row r="36" spans="2:9" s="61" customFormat="1">
      <c r="B36"/>
      <c r="C36"/>
      <c r="D36"/>
      <c r="E36"/>
      <c r="F36"/>
      <c r="G36"/>
      <c r="H36"/>
      <c r="I36" s="60"/>
    </row>
  </sheetData>
  <sheetProtection sheet="1" objects="1" scenarios="1" formatCells="0" formatColumns="0" selectLockedCells="1"/>
  <mergeCells count="6">
    <mergeCell ref="B13:D13"/>
    <mergeCell ref="B1:F1"/>
    <mergeCell ref="B3:B4"/>
    <mergeCell ref="C3:C4"/>
    <mergeCell ref="C10:D10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cz. I-ul. Budowlanych w Lesznie</vt:lpstr>
      <vt:lpstr>cz.II-zjazdy</vt:lpstr>
      <vt:lpstr>zbiorcze zestawienie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Witek</dc:creator>
  <cp:lastModifiedBy>Adamski Maciej</cp:lastModifiedBy>
  <cp:lastPrinted>2018-07-02T20:35:52Z</cp:lastPrinted>
  <dcterms:created xsi:type="dcterms:W3CDTF">2018-07-02T19:45:23Z</dcterms:created>
  <dcterms:modified xsi:type="dcterms:W3CDTF">2018-07-30T08:34:58Z</dcterms:modified>
</cp:coreProperties>
</file>