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775" firstSheet="2" activeTab="2"/>
  </bookViews>
  <sheets>
    <sheet name="Branża drogowa" sheetId="1" r:id="rId1"/>
    <sheet name="Kanalizacja deszczowa" sheetId="2" r:id="rId2"/>
    <sheet name="Kanalizacja ogólnospławna Dn400" sheetId="3" r:id="rId3"/>
    <sheet name="Kanalizacja ogólnospławna Dn315" sheetId="4" r:id="rId4"/>
    <sheet name="Przyłącza do Dn 315" sheetId="5" r:id="rId5"/>
    <sheet name="Przyłącza do Dn 400" sheetId="6" r:id="rId6"/>
    <sheet name="przyłącza wodociągowe" sheetId="7" r:id="rId7"/>
    <sheet name="sieć wodociąg Dn110" sheetId="8" r:id="rId8"/>
    <sheet name="zbiorcze zestawienie " sheetId="9" r:id="rId9"/>
  </sheets>
  <definedNames/>
  <calcPr fullCalcOnLoad="1"/>
</workbook>
</file>

<file path=xl/sharedStrings.xml><?xml version="1.0" encoding="utf-8"?>
<sst xmlns="http://schemas.openxmlformats.org/spreadsheetml/2006/main" count="1690" uniqueCount="609">
  <si>
    <t>Wartość</t>
  </si>
  <si>
    <t>KANALIZACJA OGÓLNOSPŁAWNA - ul. Wybickiego</t>
  </si>
  <si>
    <t>Roboty ziemne i przygotowawcze</t>
  </si>
  <si>
    <t>Roboty montażowe</t>
  </si>
  <si>
    <t>Ilość</t>
  </si>
  <si>
    <t>J.m.</t>
  </si>
  <si>
    <t>m3</t>
  </si>
  <si>
    <t>szt</t>
  </si>
  <si>
    <t>metr</t>
  </si>
  <si>
    <t>kmpl</t>
  </si>
  <si>
    <t>Lp</t>
  </si>
  <si>
    <t>Symbol</t>
  </si>
  <si>
    <t>Opis pozycji</t>
  </si>
  <si>
    <t>STAN</t>
  </si>
  <si>
    <t>ELEMENT</t>
  </si>
  <si>
    <t>1.1.1</t>
  </si>
  <si>
    <t>ASORTYMENT</t>
  </si>
  <si>
    <t>Roboty ziemne</t>
  </si>
  <si>
    <t xml:space="preserve">  00-1020-20-71</t>
  </si>
  <si>
    <t xml:space="preserve">Roboty ziemne wykonywane koparkami , z transportem urobku samochodami samowyładowczymi na odległość do 1 km, /grunt kat. I-II /; (wywóz na tymczasowe składowisko) - gł. do 3m </t>
  </si>
  <si>
    <t xml:space="preserve">  00-1030-10-10</t>
  </si>
  <si>
    <t>Wykopy z załadunkiem ręcznym i transportem urobku na odl.do 1 km samochodem samowyład.   /kat. I-II/ - wywóz na tymczasowe składowisko</t>
  </si>
  <si>
    <t xml:space="preserve">  00-1020-80-21</t>
  </si>
  <si>
    <t>Nakłady uzupełniające za każdy dalszy rozpoczęty 1 km odległości transportu ponad 1 km, przy przewozie po drogach o nawierzchni utwardzonej i gruntowej, gruntu kat.I-IV, samochodami samowyładowczymi:  - wywóz na tymczasowe składowisko.  /Inwestor nie wskazuje miejsca wywozu gruntu i gruzu - odległość wywozu na następne km określa oferent/</t>
  </si>
  <si>
    <t xml:space="preserve">  00-1020-20-81</t>
  </si>
  <si>
    <t xml:space="preserve">Roboty ziemne wykonywane koparkami , z transportem urobku samochodami samowyładowczymi na odległość do 1 km, przy pojemności łyżki koparki: 0,60 m3 /grunt kat. III-IV i samochód 5-10 t/ - wywóz na wysypisko - gł. do 3m   </t>
  </si>
  <si>
    <t xml:space="preserve">  00-1030-10-20</t>
  </si>
  <si>
    <t xml:space="preserve">Wykopy ręczne z załadunkiem ręcznym i transportem urobku na odl.do 1 km samochodem samowyład.  5-10 t /kat. III-IV/ - wywóz na wysypisko  </t>
  </si>
  <si>
    <t>Nakłady uzupełniające za każdy dalszy rozpoczęty 1 km odległości transportu ponad 1 km, przy przewozie po drogach o nawierzchni utwardzonej, gruntu kat.I-IV, samochodami samowyładowczymi: 5-10 t - wywóz na wysypisko. /Inwestor nie wskazuje miejsca wywozu gruntu i gruzu - odległość wywozu na następne km określa oferent/</t>
  </si>
  <si>
    <t>Umocnienie pionowych ścian wykopów liniowych w gruncie kat. I - IV, za pomocą dwustronnej obudowy metalowej skrzyniowej (boks) - wykopy o gł. do 3,0 m</t>
  </si>
  <si>
    <t xml:space="preserve">  00-1052-70-1A</t>
  </si>
  <si>
    <t xml:space="preserve">Montaż  konstrukcji podwieszeń kabli energetycznych i telekomunikacyjnych - za pomocą rury PE  dwudzielnej Fi-100-mm (podwieszenie pasowe) </t>
  </si>
  <si>
    <t xml:space="preserve">  00-1052-90-1A</t>
  </si>
  <si>
    <t xml:space="preserve">Montaż i demontaż konstrukcji podwieszeń rurociągów i kanałów </t>
  </si>
  <si>
    <t xml:space="preserve">  40-1010-70-90</t>
  </si>
  <si>
    <t xml:space="preserve">Montaż i demontaż kładki  inwentaryzowanej nad wykopem -  dla ruchu pieszego </t>
  </si>
  <si>
    <t xml:space="preserve"> 001-0206-04-10</t>
  </si>
  <si>
    <t>Dowóz do obsypek,  podsypek i zasypek  - Roboty ziemne wykonywane koparkami podsiębiernymi, w ziemi uprzednio zmagazynowanej w hałdach,z transportem urobku samochodami samowył.na odl.do 1 km, w gruncie kat.I-III,przy pojemności łyżki koparki: 0,60 m3</t>
  </si>
  <si>
    <t>Nakłady uzupełniające za każdy dalszy rozpoczęty 1 km odległości transportu ponad 1 km, przy przewozie po drogach o nawierzchni utwardzonej, gruntu kat.I-IV, samochodami samowyładowczymi: 5-10 t - dowóz z odkładu. /Inwestor nie wskazuje miejsca wywozu gruntu i gruzu - odległość wywozu na następne km określa oferent/</t>
  </si>
  <si>
    <t xml:space="preserve"> 202-1918-02-00</t>
  </si>
  <si>
    <t xml:space="preserve">Wykonanie warstwy wyrównawczej z gruntu rodzimego o strukturze piasku  - podsypka gr. 20cm </t>
  </si>
  <si>
    <t xml:space="preserve"> 004-1411-04-00</t>
  </si>
  <si>
    <t>Podłoża z materiałów sypkich pod studnie  - grubość podłoża: 30 cm (grunt rodzimy o strukturze piasku)</t>
  </si>
  <si>
    <t xml:space="preserve">  00-1031-80-30</t>
  </si>
  <si>
    <t xml:space="preserve">Obsypka  - Zasypywanie wykopów o szer. 0,8-2,5 m, o ścianach pionowych, przy głęb.wykopu do 3,0 m, warstwami grub. 20 cm, z zagęszczeniem ręcznym, w gruncie: kat. I-III - obsypka gruntem rodzimym o strukturze piasku   </t>
  </si>
  <si>
    <t xml:space="preserve">  00-1021-40-40</t>
  </si>
  <si>
    <t xml:space="preserve">Zasypanie wykopów fundament.podłużnych,punktowych, rowów, wykopów obiektowych, w gruncie kat.I-II, z zagęszczeniem mechanicznym ubijakam i-grub.zagęszczanej warstwy max 30 cm - zasypka gruntem rodzimym o strukturze piasku  </t>
  </si>
  <si>
    <t xml:space="preserve">Zasypanie wykopów fundament.podłużnych,punktowych, rowów, wykopów obiektowych, w gruncie kat.I-II, z zagęszczeniem mechanicznym ubijakam i-grub.zagęszczanej warstwy max 30 cm - zasypka piaskiem zakupionym (cena z dowozem) </t>
  </si>
  <si>
    <t xml:space="preserve"> 405-0409-01-10</t>
  </si>
  <si>
    <t xml:space="preserve">  40-4110-30-20</t>
  </si>
  <si>
    <t xml:space="preserve">Wywiezienie gruzu z terenu rozbiórki  na odległość 1 km. (łącznie z opłatami za utylizację i wysypisko) -wraz z  załadunkiem i wyładunkiem mechanicznym. </t>
  </si>
  <si>
    <t xml:space="preserve">  40-4110-30-50</t>
  </si>
  <si>
    <t>Nakłady uzupełniające na każdy dalszy rozpoczęty 1 km odległości transportu ponad  1 km . /przy załadunku i rozładunku mechanicznym/ - wywóz na wysypisko  /Inwestor nie wskazuje miejsca wywozu gruzu - odległość wywozu na następne km określa oferent/</t>
  </si>
  <si>
    <t>1.1.2</t>
  </si>
  <si>
    <t>Odwodnienie wykopów</t>
  </si>
  <si>
    <t xml:space="preserve">  00-1060-50-2A</t>
  </si>
  <si>
    <t>1.2.1</t>
  </si>
  <si>
    <t>Montaż kanału</t>
  </si>
  <si>
    <t>1.2.2</t>
  </si>
  <si>
    <t xml:space="preserve">Montaż studni </t>
  </si>
  <si>
    <t>Cena</t>
  </si>
  <si>
    <t>KOSZTORYS OFERTOWY</t>
  </si>
  <si>
    <t>PRZYŁĄCZA KANALIZACJI OGÓLNOSPŁAWNEJ Dn 160mm  - ul. Wybickiego</t>
  </si>
  <si>
    <t xml:space="preserve"> 202-1918-01-00</t>
  </si>
  <si>
    <t xml:space="preserve">Wykonanie warstwy wyrównawczej z gruntu rodzimego o strukturze piasku  - podsypka gr. 15 cm </t>
  </si>
  <si>
    <t xml:space="preserve">Kanały z rur kanalizacyjnych PCW łączonych na wcisk /rury łącznie z uszczelką/, o średnicy zewnętrznej: 160 mm SN8, rury lite </t>
  </si>
  <si>
    <t xml:space="preserve">  00-4132-10-20</t>
  </si>
  <si>
    <t>Ułożenie kształtek PVC, kanalizacyjnych jednokielichowych, łączonych na wcisk /kształtki łącznie z uszczelką/, o średnicy zewnętrznej: 160 mm - łuk SN8 - tzw. fajka</t>
  </si>
  <si>
    <t xml:space="preserve">Roboty ziemne wykonywane koparkami , z transportem urobku samochodami samowyładowczymi na odległość do 1 km,  /grunt kat. III-IV / - wywóz na wysypisko  </t>
  </si>
  <si>
    <t>Nakłady uzupełniające za każdy dalszy rozpoczęty 1 km odległości transportu ponad 1 km, przy przewozie po drogach o nawierzchni utwardzonej i gruntowej, gruntu kat.I-IV, samochodami samowyładowczymi:  - wywóz na wysypisko.  /Inwestor nie wskazuje miejsca wywozu gruntu i gruzu - odległość wywozu na następne km określa oferent/</t>
  </si>
  <si>
    <t xml:space="preserve">Roboty ziemne wykonywane koparkami , z transportem urobku samochodami samowyładowczymi na odległość do 1 km, /grunt kat. I-II /; (wywóz na tymczasowe składowisko) </t>
  </si>
  <si>
    <t xml:space="preserve">  20-2191-80-10</t>
  </si>
  <si>
    <t xml:space="preserve">Wykonanie warstwy wyrównawczej z gruntu rodzimego o strukturze piasku  - podsypka gr. 10 cm </t>
  </si>
  <si>
    <t xml:space="preserve">  40-5012-10-10</t>
  </si>
  <si>
    <t>Demontaż rurociągu stalowego o złączach spawanych średnica rurociągu: 25 mm</t>
  </si>
  <si>
    <t xml:space="preserve">  40-4110-10-20</t>
  </si>
  <si>
    <t xml:space="preserve">Wywiezienie złomu z terenu rozbiórki przy ręcznym załadunku i wyładunku na odległość 1 km : - samochodem </t>
  </si>
  <si>
    <t xml:space="preserve">  40-4110-10-50</t>
  </si>
  <si>
    <t>Nakłady uzupełniające na każdy dalszy rozpoczęty 1 km odległości transportu ponad  1 km : - samochodem  /Inwestor nie wskazuje miejsca wywozu złomu - odległość wywozu na następne km określa oferent/</t>
  </si>
  <si>
    <t xml:space="preserve">Roboty montażowe </t>
  </si>
  <si>
    <t>Montaż przyłączy PE Dn 40mm</t>
  </si>
  <si>
    <t xml:space="preserve">  01-1030-70-13</t>
  </si>
  <si>
    <t>Dopłata za złącza PE 25mm/stal - do wody /PE100 SDR17</t>
  </si>
  <si>
    <t xml:space="preserve"> SBz</t>
  </si>
  <si>
    <t xml:space="preserve"> 219-0102-01-00</t>
  </si>
  <si>
    <t>Oznakowanie trasy wodociągu  ułożonego w ziemi, taśmą z tworzywa sztucznego - folia PE z wkł.</t>
  </si>
  <si>
    <t xml:space="preserve">Wykopy z załadunkiem ręcznym i transportem urobku na odl.do 1 km samochodem samowyład.   /kat. III-IV/ - wywóz na wysypisko  </t>
  </si>
  <si>
    <t xml:space="preserve"> 405-0122-02-00</t>
  </si>
  <si>
    <t>Wywiezienie rur z terenu rozbiórki przy ręcznym załadunku i wyładunku na odległość 1 km : - samochodem ciężarowym skrzyniowym</t>
  </si>
  <si>
    <t>Nakłady uzupełniające na każdy dalszy rozpoczęty 1 km odległości transportu ponad  1 km : - samochodem ciężarowym skrzyniowym. /Inwestor nie wskazuje miejsca wywozu  - odległość wywozu na następne km określa oferent/</t>
  </si>
  <si>
    <t xml:space="preserve">  00-4143-00-10</t>
  </si>
  <si>
    <t>Wykonanie różnych elementów drobnowymiarowych o objętości do 1,5 m3 betonowych- bloki oporowe i podłoża - beton C16/20. Przekładki amortyzacyjne z kilku warstw geowłókniny</t>
  </si>
  <si>
    <t xml:space="preserve"> 004-1611-01-00</t>
  </si>
  <si>
    <t>Dezynfekcja rurociągów sieci wodociągowych, przy średnicy nominalnej rur: do 150 mm. Dwukrotne płukanie sieci wodociągowych, przy średnicy nominalnej rur: do 150 mm</t>
  </si>
  <si>
    <t>Roboty montażowe Dn 80mm</t>
  </si>
  <si>
    <t>1.3.1</t>
  </si>
  <si>
    <t xml:space="preserve"> 004-1119-01-00</t>
  </si>
  <si>
    <t xml:space="preserve">  21-9013-40-2a</t>
  </si>
  <si>
    <t xml:space="preserve">Oznakowanie trasy wodociągu: na ogrodzeniu lub słupku stalowym  </t>
  </si>
  <si>
    <t>1.3.2</t>
  </si>
  <si>
    <t>1.4.1</t>
  </si>
  <si>
    <t>Nakłady uzupełniające na każdy dalszy rozpoczęty 1 km odległości transportu ponad  1 km : - samochodem  /Inwestor nie wskazuje miejsca wywozu  - odległość wywozu na następne km określa oferent/</t>
  </si>
  <si>
    <t>1.4.2</t>
  </si>
  <si>
    <t>1.4.3</t>
  </si>
  <si>
    <t>RÓŻNE ROBOTY TOWARZYSZĄCE</t>
  </si>
  <si>
    <t>Wyłączenie sieci z eksploatacji</t>
  </si>
  <si>
    <t>2.5.1</t>
  </si>
  <si>
    <t>Wypełnienia pianobetonem</t>
  </si>
  <si>
    <t xml:space="preserve"> 218-0310-01-00</t>
  </si>
  <si>
    <t>Wypełnienie rurociagów do wyłączenia z eksploatacji pianobetonem</t>
  </si>
  <si>
    <t>PODATEK VAT / 23% /</t>
  </si>
  <si>
    <t>OGÓŁEM BRUTTO</t>
  </si>
  <si>
    <t>OGÓŁEM NETTO</t>
  </si>
  <si>
    <t>ZESTAWNIENIE KOSZTÓW INWESTYCJI</t>
  </si>
  <si>
    <t>LP.</t>
  </si>
  <si>
    <t>NAZWA ROBÓT</t>
  </si>
  <si>
    <t xml:space="preserve">WARTOŚĆ NETTO          </t>
  </si>
  <si>
    <t xml:space="preserve">WARTOŚĆ BRUTTO              </t>
  </si>
  <si>
    <t>1.</t>
  </si>
  <si>
    <t>2.</t>
  </si>
  <si>
    <t>3.</t>
  </si>
  <si>
    <t>4.</t>
  </si>
  <si>
    <t>RAZEM:</t>
  </si>
  <si>
    <t xml:space="preserve">Zakres MPWiK </t>
  </si>
  <si>
    <t>Przebudowa kanalizacji ogólnospławnej w ul. Wybickiego w Lesznie. Odcinek kanału  Dn 400mm z odgałęzieniami</t>
  </si>
  <si>
    <t xml:space="preserve"> rr2</t>
  </si>
  <si>
    <t xml:space="preserve"> rr1</t>
  </si>
  <si>
    <t xml:space="preserve"> rr4</t>
  </si>
  <si>
    <t xml:space="preserve"> 004-1308-06-00</t>
  </si>
  <si>
    <t xml:space="preserve"> 004-1308-05-00</t>
  </si>
  <si>
    <t xml:space="preserve"> 004-1308-03-00</t>
  </si>
  <si>
    <t xml:space="preserve"> 004-1322-06-00</t>
  </si>
  <si>
    <t>Demontaż studni rewizyjnych z kręgów betonowych w gotowym wykopie, przy użyciu żurawia samochodowego, o średnicy kręgów: 1000 mm i głębokości 2 m</t>
  </si>
  <si>
    <t>Demontaż kanału z rur kanalizacyjnych PCW łączonych na wcisk , o średnicy zewnętrznej: 400 mm</t>
  </si>
  <si>
    <t>Demontaż kanału z rur kanalizacyjnych PCW łączonych na wcisk , o średnicy zewnętrznej: 315 mm</t>
  </si>
  <si>
    <t xml:space="preserve">Demontaż kanału z rur kanalizacyjnych PCW łączonych na wcisk , o średnicy zewnętrznej: 200 mm </t>
  </si>
  <si>
    <t xml:space="preserve">Igłofiltry o średnicy do 50 mm, wpłukiwane bezpośrednio w grunt, bez obsypki, do głębokości: 6,0 m - wraz z pracą agregatu pompowego i igłofiltrów oraz odprowadzeniem pompowanej wody do odbiorników </t>
  </si>
  <si>
    <t>Kanały z rur kanalizacyjnych PCW łączonych na wcisk /rury łącznie z uszczelką/, o średnicy zewnętrznej: 400 mm - rury lite SN8</t>
  </si>
  <si>
    <t>Kanały z rur kanalizacyjnych PCW łączonych na wcisk /rury łącznie z uszczelką/, o średnicy zewnętrznej: 315 mm - rury lite, SN8</t>
  </si>
  <si>
    <t>Kanały z rur kanalizacyjnych PCW łączonych na wcisk /rury łącznie z uszczelką/, o średnicy zewnętrznej: 200 mm - rury lite SN8</t>
  </si>
  <si>
    <t xml:space="preserve">Montaż kompletnej studni betonowej Dn 1200 mm z kręgów (beton min C40/50) łączonych na uszczelkę gumową, z prefabrykowaną kinetą  stanowiącą monolityczną konstrukcje z dennicą,, i osadzonymi przejściami szczelnymi, wysokość studni ponad 2,0 m do 2,5 m  - właz  żeliwny okrągły z wypełnieniem betonowym D-400  </t>
  </si>
  <si>
    <t xml:space="preserve">Montaż kompletnej studni betonowej Dn 1000 mm z kręgów (beton min C40/50) łączonych na uszczelkę gumową, z prefabrykowaną kinetą stanowiącą monolityczną konstrukcje z dennicą,, i osadzonymi przejściami szczelnymi  wysokość studni ponad 2,0 m do 2,5 m  - właz  żeliwny okrągły 600 mm z wypełnieniem betonowym kl. D400 </t>
  </si>
  <si>
    <t xml:space="preserve">Przebudowa kanalizacji ogólnospławnej w ul. Wybickiego w Lesznie. Odcinek kanału  Dn 400mm z odgałęzieniami </t>
  </si>
  <si>
    <t xml:space="preserve"> 004-1322-05-00</t>
  </si>
  <si>
    <t>Ułożenie kształtek PVC, kanalizacyjnych dwukielichowych, łączonych na wcisk /kształtki łącznie z uszczelką/, o średnicy zewnętrznej: 315 mm - trójnik 315/160</t>
  </si>
  <si>
    <t xml:space="preserve">Montaż kompletnej studni  betonowej  Dn 1000 mm z kręgów (beton min. C-40/50) łączonych na uszczelkę gumową, z prefabrykowaną kinetą stanowiącą monolityczną konstrukcje z dennicą , z osadzonymi przejściami szczelnymi do rur PCW; wysokość studni ponad 1,5 m do 2,5 m, z podłączeniem przewodów  - właz  żeliwny z wypełnieniem betonowym D400     </t>
  </si>
  <si>
    <t xml:space="preserve">Przebudowa kanalizacji ogólnospławnej w ul. Wybickiego w Lesznie. Odcinek kanału  Dn 315mm </t>
  </si>
  <si>
    <t>Przebudowa przyłaczy kanalizacyjnych w ul. Wybickiego w Lesznie.. Przyłacza Dn 160 mm na odcinku kanału głównego Dn 315mm</t>
  </si>
  <si>
    <t>Przebudowa przyłaczy kanalizacyjnych w ul. Wybickiego w Lesznie. Przyłacza Dn 160 mm na odcinku kanału głównego Dn 315mm</t>
  </si>
  <si>
    <t xml:space="preserve"> 004-1308-02-00</t>
  </si>
  <si>
    <t>Ułożenie kształtek PVC, kanalizacyjnych jednokielichowych, łączonych na wcisk /kształtki łącznie z uszczelką/, o średnicy zewnętrznej: 160 mm - kształtka przejściowa połączeniowa PCW/kan. istniejacy (adaptor do kam. bet. PCW)</t>
  </si>
  <si>
    <t>Przebudowa przyłaczy kanalizacyjnych w ul. Wybickiego w Lesznie. Przyłacza Dn 160 mm na odcinku kanału głównego Dn 400mm</t>
  </si>
  <si>
    <t xml:space="preserve"> rr3</t>
  </si>
  <si>
    <t>Demontaż kanału z rur kanalizacyjnych  o średnicy j: 150 mm</t>
  </si>
  <si>
    <t>Przebudowa przyłączy wodociągowych w ul. Wybickiego w Lesznie. Przyłącza Dn 40mm i Dn 50mm włączone do sieci Dn 110mm</t>
  </si>
  <si>
    <t>2.3.1</t>
  </si>
  <si>
    <t>2.4.1</t>
  </si>
  <si>
    <t xml:space="preserve">  01-1030-60-12</t>
  </si>
  <si>
    <t xml:space="preserve"> 11b</t>
  </si>
  <si>
    <t xml:space="preserve"> 004-2017-05-00</t>
  </si>
  <si>
    <t xml:space="preserve"> 004-0111-04-10</t>
  </si>
  <si>
    <t xml:space="preserve"> 004-0123-01-60</t>
  </si>
  <si>
    <t xml:space="preserve">  01-1030-70-15</t>
  </si>
  <si>
    <t xml:space="preserve"> 11c</t>
  </si>
  <si>
    <t xml:space="preserve"> 004-1014-01-00</t>
  </si>
  <si>
    <t>PRZYŁĄCZA WODOCIĄGOWE Dn 40mm    /ul. Wybickiego/</t>
  </si>
  <si>
    <t>Demontaż rurociągu stalowego o złączach spawanych średnica rurociągu: 40 mm</t>
  </si>
  <si>
    <t>Nawiertki na istniejących rurociągach - PCW, o średnicy nominalnej 110 mm - przyłacze 40mm (opaska, zasuwa, złączka, tablica informacyjna)</t>
  </si>
  <si>
    <t xml:space="preserve">Przyłącza wodociągowe z rur ciśnieniowych PE, o średnicy zewnętrznej  40 mm, układane w gotowym wykopie umocnionym, o głębokości do 3 m: suchym lub o normalnej wilgotności (z próbą ciśnieniową, dezynfekcją i płukaniem)- wraz z montażem kształtek, redukcji 40/25,mm </t>
  </si>
  <si>
    <t>Dopłata za złącza PE 40mm/stal - do wody /PE100 SDR17</t>
  </si>
  <si>
    <t>Przejścia przez ściany betonowe o grubości ponad 15 do 20 cm, dla rurociągu o średnicy nominalnej: 32-50 mm - wykonanie otworu i osadzenie tulei osłonowej szczelnej</t>
  </si>
  <si>
    <t>Rurociągi z tworzyw sztucznych, o połączeniach zgrzewanych, montowane na ścianach w budynkach mieszkalnych, o średnicy zewnętrznej: 40 mm - PE</t>
  </si>
  <si>
    <t>Dodatki za wykonanie obustronnych podejść do wodomierzy  domowych, w rurociągach z tworzyw sztucznych, o średnicy zewnętrznej: 40 mm - rurociągi z PE -  /zawory antyskażeniowe i zestawy wodomierzowe do wodomierzy mieszkalnych z grzybkowymi zaworami odcinającymi przed i za wodomierzem/</t>
  </si>
  <si>
    <t>Dopłata za zabezpieczenie skrzynek ulicznych płytami</t>
  </si>
  <si>
    <t>PRZYŁĄCZA WODOCIĄGOWE Dn 50mm    /ul. Wybickiego/</t>
  </si>
  <si>
    <t>Demontaż rurociągu stalowego o złączach spawanych średnica rurociągu: 5 0 mm</t>
  </si>
  <si>
    <t>Montaż przyłączy PE Dn 50mm</t>
  </si>
  <si>
    <t>Przyłącza wodociągowe z rur ciśnieniowych PE, o średnicy zewnętrznej  50 mm, układane w gotowym wykopie umocnionym, o głębokości do 3 m: suchym lub o normalnej wilgotności (z próbą ciśnieniową, dezynfekcją i płukaniem)- wraz z montażem kształtek</t>
  </si>
  <si>
    <t>Dopłata za złącza PE 50mm/stal - do wody /PE100 SDR17</t>
  </si>
  <si>
    <t>Układanie kształtek żeliwnych ciśnieniowych, kołnierzowych, przy średnicy nominalnej: 50 mm - kołnierz specjalny zabezpieczony przed przesunieciem do rur PE 50/50</t>
  </si>
  <si>
    <t>Dopłata za zabezpieczenie skrzynek ulicznych zasuw płytami</t>
  </si>
  <si>
    <t xml:space="preserve">Oznakowanie trasy wodociągu: na słupku stalowym lub ogrodzeniu 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</si>
  <si>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</si>
  <si>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</si>
  <si>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</si>
  <si>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</si>
  <si>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</si>
  <si>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</si>
  <si>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</si>
  <si>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</si>
  <si>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</si>
  <si>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1.4.4</t>
  </si>
  <si>
    <t>1.4.5</t>
  </si>
  <si>
    <t>2.6.1</t>
  </si>
  <si>
    <t>3.7.1</t>
  </si>
  <si>
    <t>3.7.2</t>
  </si>
  <si>
    <t xml:space="preserve">  00-3010-10-10</t>
  </si>
  <si>
    <t xml:space="preserve">  00-3010-10-20</t>
  </si>
  <si>
    <t xml:space="preserve">  00-5072-10-50</t>
  </si>
  <si>
    <t xml:space="preserve">  00-6080-20-40</t>
  </si>
  <si>
    <t xml:space="preserve">  00-6080-10-80</t>
  </si>
  <si>
    <t xml:space="preserve">  00-6080-10-60</t>
  </si>
  <si>
    <t>006-08-05-08-00</t>
  </si>
  <si>
    <t xml:space="preserve">  23-1081-30-30</t>
  </si>
  <si>
    <t xml:space="preserve">  23-1081-20-30</t>
  </si>
  <si>
    <t xml:space="preserve"> 004-1008-03-00</t>
  </si>
  <si>
    <t xml:space="preserve"> 004-1022-03-00</t>
  </si>
  <si>
    <t xml:space="preserve">  00-4101-40-30</t>
  </si>
  <si>
    <t xml:space="preserve"> 004-1014-03-00</t>
  </si>
  <si>
    <t xml:space="preserve">  00-4160-60-1a</t>
  </si>
  <si>
    <t xml:space="preserve"> 405-0124-01-00</t>
  </si>
  <si>
    <t xml:space="preserve"> 004-1112-02-10</t>
  </si>
  <si>
    <t xml:space="preserve"> 405-0122-01-00</t>
  </si>
  <si>
    <t xml:space="preserve"> 004-1112-02-00</t>
  </si>
  <si>
    <t xml:space="preserve">  00-4101-40-20</t>
  </si>
  <si>
    <t xml:space="preserve">  23-1010-30-10</t>
  </si>
  <si>
    <t xml:space="preserve"> 006-0503-05-00</t>
  </si>
  <si>
    <t xml:space="preserve">  00-6010-30-30</t>
  </si>
  <si>
    <t xml:space="preserve">  00-6040-30-30</t>
  </si>
  <si>
    <t xml:space="preserve">  00-6010-90-30</t>
  </si>
  <si>
    <t xml:space="preserve">  00-6100-50-70</t>
  </si>
  <si>
    <t xml:space="preserve">  00-6030-80-13</t>
  </si>
  <si>
    <t xml:space="preserve">  00-3020-30-10</t>
  </si>
  <si>
    <t xml:space="preserve">  00-6030-90-33</t>
  </si>
  <si>
    <t>MPWiK</t>
  </si>
  <si>
    <t>SIEĆ WODOCIAGOWA   Dn 110mm /ul. Wybickiego/</t>
  </si>
  <si>
    <t>Rozbiórka nawierzchni</t>
  </si>
  <si>
    <t xml:space="preserve">Rozbiórka nawierzchni asfaltowej, chodnika - ul. Lubuska </t>
  </si>
  <si>
    <t>Roboty remontowe - cięcie piłą nawierzchni : bitumicznych,na głębokość do 5 cm - warstwa ścieralna</t>
  </si>
  <si>
    <t>Roboty remontowe - cięcie piłą nawierzchni : bitumicznych,na głębokość od 6 do 20 cm - warstwa wiążąca i podbudowa zasadnicza</t>
  </si>
  <si>
    <t xml:space="preserve">Cięcie mechaniczne podbudowy z betonu, na głębokość: 20 cm </t>
  </si>
  <si>
    <t xml:space="preserve">Rozebranie nawierzchni grubości 5 cm z mas mineralno-bitumicznych, wykonane mechanicznie - warstwa ścieralna   </t>
  </si>
  <si>
    <t xml:space="preserve">Rozebranie warstwy wiążącej grubości 11 cm z mas mineralno -bitumicznych, wykonane mechanicznie </t>
  </si>
  <si>
    <t>Rozebranie podbudowy grubości 20 cm z betonu, wykonane mechanicznie</t>
  </si>
  <si>
    <t>Rozebranie chodnika z płyt 35x35 cm podsypka cement-piask</t>
  </si>
  <si>
    <t>Rozebranie krawężników betonowych , na podsypce cementowo-piaskowej</t>
  </si>
  <si>
    <t>Rozebranie ław pod krawężniki, przy ławie: z betonu</t>
  </si>
  <si>
    <t>Wywiezienie gruzu z terenu rozbiórki samochodem samowyładowczym na odległość 1 km. (łącznie z opłatami za wysypisko) wraz z załadunkiem i wyładunkiem mechanicznym.</t>
  </si>
  <si>
    <t>Nakłady uzupełniające na każdy dalszy rozpoczęty 1 km odległości transportu ponad  1 km . /przy załadunku i rozładunku mechanicznym/ - wywóz na wysypisko  /Inwestor nie wskazuje miejsca wywozu gruntu i gruzu - odległość wywozu na następne km określa oferent/</t>
  </si>
  <si>
    <t xml:space="preserve">Wywiezienie asfaltu z terenu rozbiórki  na odległość 1 km. (łącznie z opłatami za utylizację i wysypisko) -wraz z  załadunkiem i wyładunkiem mechanicznym. </t>
  </si>
  <si>
    <t>Roboty montażowe Dn 110mm/100mm</t>
  </si>
  <si>
    <t>Montaż rurociągu PCW Dn 110mm</t>
  </si>
  <si>
    <t xml:space="preserve">Rurociągi z rur ciśnieniowych PCW łączonych na wcisk /rury łącznie z uszczelką/, przy średnicy zewnętrznej rur: 110 mm, PN 10 SDR26 </t>
  </si>
  <si>
    <t xml:space="preserve">Montaż kształtek PVC, ciśnieniowych jednokielichowych, łączonych na wcisk /kształtki łącznie z uszczelką/, o średnicy zewnętrznej: 110 mm - łuk 11 st. </t>
  </si>
  <si>
    <t xml:space="preserve">Montaż kształtek PVC, ciśnieniowych jednokielichowych, łączonych na wcisk /kształtki łącznie z uszczelką/, o średnicy zewnętrznej: 110 mm - łuk 60 st. </t>
  </si>
  <si>
    <t xml:space="preserve">Montaż kształtek PVC, ciśnieniowych jednokielichowych, łączonych na wcisk /kształtki łącznie z uszczelką/, o średnicy zewnętrznej: 110 mm - łuk 45 st. </t>
  </si>
  <si>
    <t xml:space="preserve">Układanie kształtek żeliwnych ciśnieniowych, kołnierzowych, przy średnicy nominalnej: 100 mm - trójnik redukcyjny 100/50,    z żeliwa sferoidalnego, epoksydowanego - w wykopie umocnionym   </t>
  </si>
  <si>
    <t xml:space="preserve">Układanie kształtek żeliwnych ciśnieniowych, kołnierzowych, przy średnicy nominalnej: 100 mm - króciec jednokołnierzowy do rur PCW 100 mm  z żeliwa sferoidalnego - w wykopie umocnionym   </t>
  </si>
  <si>
    <t xml:space="preserve">Układanie kształtek żeliwnych ciśnieniowych, kołnierzowych, przy średnicy nominalnej: 100 mm - króciec kielichowy /kieliszek/ do rur PCW 100 mm  z żeliwa sferoidalnego - w wykopie umocnionym  </t>
  </si>
  <si>
    <t>Próba wodna szczelności sieci wodociągowych , z rur wodociągowych typu PCW, o średnicy: do 110 mm</t>
  </si>
  <si>
    <t>Węzeł hydrantowy Hp3 /bez hydrantu/</t>
  </si>
  <si>
    <t xml:space="preserve">Układanie kształtek żeliwnych ciśnieniowych, kołnierzowych, przy średnicy nominalnej: 100 mm - trójnik redukcyjny 100/80,    z żeliwa sferoidalnego, epoksydowanego - w wykopie umocnionym   </t>
  </si>
  <si>
    <t xml:space="preserve">Układanie kształtek żeliwnych ciśnieniowych, kołnierzowych, przy średnicy nominalnej: 100 mm - kolano Q90 z żeliwa sferoidalnego - w wykopie umocnionym   </t>
  </si>
  <si>
    <t>Węzeł hydrantowy Hp4 /bez hydrantu/</t>
  </si>
  <si>
    <t xml:space="preserve">Układanie kształtek żeliwnych ciśnieniowych, kołnierzowych, przy średnicy nominalnej: 100 mm - łuk kołnierzowy - 90st.,    z żeliwa sferoidalnego, epoksydowanego - w wykopie umocnionym   </t>
  </si>
  <si>
    <t>Węzeł hydrantowy Hp5 /bez hydrantu/</t>
  </si>
  <si>
    <t>Węzeł hydrantowy Hp6 /bez hydrantu/</t>
  </si>
  <si>
    <t>Demontaż rurociągu z polichlorku winylu / PVC/ średnica rurociągu: do 110 mm</t>
  </si>
  <si>
    <t xml:space="preserve">Wywiezienie rur z terenu rozbiórki przy ręcznym załadunku i wyładunku na odległość 1 km : - samochodem </t>
  </si>
  <si>
    <t>Węzeł W8</t>
  </si>
  <si>
    <t xml:space="preserve">Zasuwy klinowe PN10-16 kołnierzowe , miekkouszczelniające, z obudową, montowane na rurociągach PCW /PE/ - średnica zasuwy: 100 mm,  zasuwy z żeliwa sferoidalnego  pokryte farbą epoksydową  (wraz z montażem  obudowy i skrzynki) </t>
  </si>
  <si>
    <t xml:space="preserve">Układanie kształtek żeliwnych ciśnieniowych, kołnierzowych, przy średnicy nominalnej: 100 mm - trójnik równoprzelotowy,    z żeliwa sferoidalnego, epoksydowanego - w wykopie umocnionym   </t>
  </si>
  <si>
    <t xml:space="preserve">Układanie kształtek żeliwnych ciśnieniowych, kołnierzowych, przy średnicy nominalnej: 100 mm - łacznik regulacyjny,   z żeliwa sferoidalnego - w wykopie umocnionym  </t>
  </si>
  <si>
    <t>Węzeł W9</t>
  </si>
  <si>
    <t>Węzeł W10</t>
  </si>
  <si>
    <t>Węzeł W14</t>
  </si>
  <si>
    <t>Demontaż rurociągu azbestowo-cementowego,średnica rurociągu: 100 mm</t>
  </si>
  <si>
    <t xml:space="preserve">Układanie kształtek żeliwnych ciśnieniowych, kołnierzowych, przy średnicy nominalnej: 100 mm - kołnierz specjalny zabezpieczony przed przesunięciem do rur a.c.,   z żeliwa sferoidalnego - w wykopie umocnionym  </t>
  </si>
  <si>
    <t xml:space="preserve">Układanie kształtek żeliwnych ciśnieniowych, kołnierzowych, przy średnicy nominalnej: 100 mm - łuk dwukołnierzowy   z żeliwa sferoidalnego - 30st.  - w wykopie umocnionym   </t>
  </si>
  <si>
    <t>Węzeł W11</t>
  </si>
  <si>
    <t>Węzeł W12</t>
  </si>
  <si>
    <t>Demontaż rurociągu azbestowo-cementowego, średnica rurociągu: 100 mm</t>
  </si>
  <si>
    <t xml:space="preserve">Wywiezienie gruzu z terenu rozbiórki przy ręcznym załadunku i wyładunku na odległość 1 km : - samochodem </t>
  </si>
  <si>
    <t>Ustawienie hydrantów pożarowych nadziemnych (z podwójnym zamknięciem, PN10) o średnicy: 80 mm - na sieci Dn 110 mm ( zasuwa miękkouszcz. długa Dn80 z obudową i skrzynką,  króciec l=1,0m, kolano stopowe, hydrant naddziemny z podwójnym zamknięciem zabezpieczony przeciw złamaniu) - armatura i kształtki kołnierzowe z żeliwa sferoidalnego pokrytego farbą epoksydową . (odwodnienie hydrantu zabezpieczyć dwudzielną skorupą perforowaną z tworzywa sztucznego owiniętą warstwą geowłókniny, całość zabezpieczyć przed obsunięciem opaskami z zamkami)</t>
  </si>
  <si>
    <t>Węzeł hydrantowy Hp4  /hydrant/</t>
  </si>
  <si>
    <t xml:space="preserve">Dopłata za zabezpieczenie skrzynek ulicznych zasuw płytami  </t>
  </si>
  <si>
    <t>Węzeł hydrantowy Hp5  /hydrant/</t>
  </si>
  <si>
    <t xml:space="preserve">Dopłata za zabezpieczenie skrzynek ulicznych zasuw płytami   </t>
  </si>
  <si>
    <t>Węzeł hydrantowy Hp6  /hydrant/</t>
  </si>
  <si>
    <t>Węzeł  W13</t>
  </si>
  <si>
    <t>Demontaż rurociągu azbestowo-cementowego, średnica rurociągu: 80 mm</t>
  </si>
  <si>
    <t>Zasuwy klinowe PN10-16 kołnierzowe , miekkouszczelniające, z obudową, - średnica zasuwy: 80 mm,  zasuwy z żeliwa sferoidalnego  pokryte farbą epoksydową  (wraz z montażem  obudowy i skrzynki)</t>
  </si>
  <si>
    <t xml:space="preserve">Układanie kształtek żeliwnych ciśnieniowych, kołnierzowych, przy średnicy nominalnej: 80 mm - króciec dwukołnierzowy l=1,0m, z żeliwa sferoidalnego - w wykopie umocnionym </t>
  </si>
  <si>
    <t xml:space="preserve">Układanie kształtek żeliwnych ciśnieniowych, kołnierzowych, przy średnicy nominalnej: 80 mm - łącznik kołnierzowy  regulacyjny, z żeliwa sferoidalnego - w wykopie umocnionym </t>
  </si>
  <si>
    <t xml:space="preserve">Układanie kształtek żeliwnych ciśnieniowych, kołnierzowych, przy średnicy nominalnej: 80 mm - kołnierz specjalny zabezpieczony przed przesunięciem do rur a.c.,, z żeliwa sferoidalnego - w wykopie umocnionym </t>
  </si>
  <si>
    <t>ROBOTY DROGOWE</t>
  </si>
  <si>
    <t>Odtworzenie nawierzchni chodników - z elementów rozbieralnych</t>
  </si>
  <si>
    <t xml:space="preserve">Odbudowa nawierzchni chodników - ul. Lubuska </t>
  </si>
  <si>
    <t xml:space="preserve">Ręczne profilowanie i zagęszczenie podłoża pod warstwy konstrukcyjne nawierzchni - kategoria gruntu: I-II  </t>
  </si>
  <si>
    <t>Chodniki z płyt betonowych o wymiarach 50x50x7 cm, układanych na podsypce piaskowej z wypełnien.spoin zaprawą cementową /materiał z rozbiórki/</t>
  </si>
  <si>
    <t>Odtworzenie nawierzchni asfaltowych</t>
  </si>
  <si>
    <t>Odbudowa nawierzchni asfaltowej - ul. Lubuska</t>
  </si>
  <si>
    <t>Profilowanie i zagęszczanie podłoża pod warstwy konstrukcyjne nawierzchni, wykonane w gruncie kat.II-VI mechanicznie</t>
  </si>
  <si>
    <t>Krawężniki betonowe lub kamienne wraz z wykonaniem ławy betonowej (beton C12/15), na podsypce cementowo-piaskowej (krawężżniki z rozbiórki )</t>
  </si>
  <si>
    <t>Podbudowy betonowe wraz z pielęgnacją przez posypywanie piaskiem i polewanie wodą, przy grubości warstwy po zagęszczeniu 20 cm (beton C6/9)</t>
  </si>
  <si>
    <t xml:space="preserve">Mechaniczne  skropienie nawierzchni drogowych (tłuczn.) emulsją, przy zużyciu 0.8 kg/m2 emulsji asfaltowej szybkorozpadowej K60 </t>
  </si>
  <si>
    <t xml:space="preserve">Warstwa wiążąca nawierzchni, wykonana z mieszanek mineralno-bitumicznych asfaltowych (beton asf. 0/20, stabilność 12 kN) transportowanych np. sam.samowyładowczym , przy grubości warstwy po zagęszczeniu 11 cm ( z posmarowanie gorącym bitumem krawędzi nawierzchni, krawężników i urządzeń obcych) </t>
  </si>
  <si>
    <t xml:space="preserve">Mechaniczne oczyszczenie i skropienie nawierzchni drogowych (bitum.) emulsją, przy zużyciu 0.3 kg/m2 emulsji asfaltowej szybkorozpadowej K60  </t>
  </si>
  <si>
    <t xml:space="preserve">Warstwa przeciwspękaniowa pod warstwy bitumiczne -  z siatki wzmacniającej do nawierzchni drog. (pas szer. do 2,5m) - geosiatka o wytrzymałości na rozerwanie 50/50 kN/m </t>
  </si>
  <si>
    <t>Warstwa ścieralna nawierzchni, wykonana z mieszanek mineralno-bitumicznych asfaltowych,(beton asf. 0/16, stabilność 10 kN) transportowanych np. sam.samowyładowczym  , przy grubości warstwy po zagęszczeniu 5 cm - ( z posmarowanie gorącym bitumem krawędzi nawierzchni, krawężników i urządzeń obcych)</t>
  </si>
  <si>
    <t>Wyłączenie lub włączenie przez MPWiK istniejącej sieci z eksloatacji w trakcie przebudowy</t>
  </si>
  <si>
    <t xml:space="preserve">Włączenie i wyłączenie odcinka wodociagu </t>
  </si>
  <si>
    <t>m2</t>
  </si>
  <si>
    <t xml:space="preserve">Przebudowa sieci wodociagowej w ul. Wybickiego w Lesznie Dn 110mm </t>
  </si>
  <si>
    <t>Przebudowa sieci wodociagowej w ul. Wybickiego w Lesznie Dn 110mm</t>
  </si>
  <si>
    <t xml:space="preserve">I </t>
  </si>
  <si>
    <t>ZAKRES MIASTA</t>
  </si>
  <si>
    <t>II</t>
  </si>
  <si>
    <t>Branża drogowa</t>
  </si>
  <si>
    <t xml:space="preserve">Kanalizacja deszczowa </t>
  </si>
  <si>
    <t xml:space="preserve"> ZAGOSPODAROWANIA ULICY GEN. JÓZEFA WYBICKIEGO OD UL. WYSZYŃSKIEGO DO LUBUSKIEJ</t>
  </si>
  <si>
    <t xml:space="preserve"> w Lesznie</t>
  </si>
  <si>
    <t>UWAGA:</t>
  </si>
  <si>
    <t xml:space="preserve">Do edycji przez Wykonawcę odblokowano tylko komórki w kolumnie "Cena jedn. netto" </t>
  </si>
  <si>
    <t>Pozostałe komórki w tym arkuszu zostały zablokowane</t>
  </si>
  <si>
    <t>Lp.</t>
  </si>
  <si>
    <t>KodCPV</t>
  </si>
  <si>
    <t>Pozycja Specyfikacji Technicznej</t>
  </si>
  <si>
    <t>Wyszczególnienie elementów rozliczeniowych</t>
  </si>
  <si>
    <t>Nazwa jednostki</t>
  </si>
  <si>
    <t>Ilość jednostek</t>
  </si>
  <si>
    <t>Cena jedn. (PLN*)</t>
  </si>
  <si>
    <t>Wartość (PLN*) - OGÓŁEM</t>
  </si>
  <si>
    <t>ROBOTY PRZYGOTOWAWCZE</t>
  </si>
  <si>
    <t>45100000-8</t>
  </si>
  <si>
    <t>D.01.01.01A.</t>
  </si>
  <si>
    <t xml:space="preserve">Roboty pomiarowe - odtworzenie trasy i punktów pomiarowych </t>
  </si>
  <si>
    <t>km</t>
  </si>
  <si>
    <t>45233140-2</t>
  </si>
  <si>
    <t>D.01.02.04</t>
  </si>
  <si>
    <t>Regulacja wysokościowa istniejących urządzeń infrastruktury technicznej - studnie kanalizacyjne i telekomunikacyjne</t>
  </si>
  <si>
    <t>Rozebranie krawężnika</t>
  </si>
  <si>
    <t>mb</t>
  </si>
  <si>
    <t>Rozebranie chodnika z płytek betonowych 35x35 cm</t>
  </si>
  <si>
    <t>Rozebranie obrzeża betonowego na ławie betonowej</t>
  </si>
  <si>
    <t>Rozebranie nawierzchni bitumicznej (destrukt asfaltowy)</t>
  </si>
  <si>
    <t>Załadunek gruzu z rozbiórki na samochody samowyładowcze i odwiezienie na odl. do 10 km wraz kosztem utylizacji</t>
  </si>
  <si>
    <t xml:space="preserve">RAZEM   ROBOTY PRZYGOTOWAWCZE                                                                                                </t>
  </si>
  <si>
    <t xml:space="preserve">                    ROBOTY ZIEMNE</t>
  </si>
  <si>
    <t>D.02.01.01</t>
  </si>
  <si>
    <t>Wykonanie koryta zodwozem gruntu na odkład na . 10 km</t>
  </si>
  <si>
    <t>D.04.01.01.</t>
  </si>
  <si>
    <t>Profilowanie i zagęszczenie podłoża</t>
  </si>
  <si>
    <t xml:space="preserve">RAZEM   ROBOTY ZIEMNE                                                                                              </t>
  </si>
  <si>
    <t xml:space="preserve">                    PODBUDOWY</t>
  </si>
  <si>
    <t>10</t>
  </si>
  <si>
    <t>D.04.04.02.</t>
  </si>
  <si>
    <t>Podbudowa zasadnicza z kamienia łamanego stabilizowanego mechanicznie 0/31,5 gr. 22 cm</t>
  </si>
  <si>
    <r>
      <t>m</t>
    </r>
    <r>
      <rPr>
        <vertAlign val="superscript"/>
        <sz val="10"/>
        <rFont val="Arial"/>
        <family val="2"/>
      </rPr>
      <t>2</t>
    </r>
  </si>
  <si>
    <t>11</t>
  </si>
  <si>
    <t>D.04.05.01A.</t>
  </si>
  <si>
    <t xml:space="preserve">Warstwa wzmacniająca podłoże z gruntu stabilizowanego cementem gr. 20 cm, </t>
  </si>
  <si>
    <t>RAZEM PODBUDOWY</t>
  </si>
  <si>
    <t xml:space="preserve">                   NAWIERZCHNIE</t>
  </si>
  <si>
    <t>D.05.03.23A</t>
  </si>
  <si>
    <t>Ułożenie warstwy ścieralnej z kostki brukowej betonowej gr 8,0 cm szarej na podsypce  cementowo-piaskowej</t>
  </si>
  <si>
    <t>Ułożenie warstwy ścieralnej z kostki brukowej betonowej gr 8,0 cm kolorowej na podsypce  cementowo-piaskowej</t>
  </si>
  <si>
    <t>RAZEM NAWIERZCHNIE</t>
  </si>
  <si>
    <t xml:space="preserve">                  ELEMENTY ULIC</t>
  </si>
  <si>
    <t>D.08.01.01</t>
  </si>
  <si>
    <t>Ustawienie krawężnika betonowego   na podsypce cementowo-piaskowej gr. 5,0 cm wraz z ławą betonową z oporem</t>
  </si>
  <si>
    <t>D.08.01.01A</t>
  </si>
  <si>
    <t>Ułożenie opornika betonowego</t>
  </si>
  <si>
    <t>D.08.05.06A</t>
  </si>
  <si>
    <t>Ułożenie ścieku z dwóch rzędów kostki betonowej na ławie betonowej</t>
  </si>
  <si>
    <t>RAZEM ELEMENTY ULIC</t>
  </si>
  <si>
    <t>OGÓŁEM NETTO - suma pozycji 1 - 16</t>
  </si>
  <si>
    <t>PODATEK VAT (23%)</t>
  </si>
  <si>
    <t>Sporządził:</t>
  </si>
  <si>
    <t>inż..Krzysztof Marchwicki</t>
  </si>
  <si>
    <t>KOSZTORYS  OFERTOWY</t>
  </si>
  <si>
    <t>NAZWA INWESTYCJI:</t>
  </si>
  <si>
    <t>Sieć kanalizacji deszczowej w ul. Wybickiego od Skrzyżowania z ul. Wyszyńskiego do ul. Lubuskiej w Lesznie</t>
  </si>
  <si>
    <t>ADRES INWESTYCJI:</t>
  </si>
  <si>
    <t>ul. Józefa Wybickiego 64-100 Leszno, ark.m.6,49 dz.134/1,64,35/2, 1/3, 69b</t>
  </si>
  <si>
    <t>BRANŻE:</t>
  </si>
  <si>
    <t>sanitarna</t>
  </si>
  <si>
    <t>Podstawa</t>
  </si>
  <si>
    <t>Opis</t>
  </si>
  <si>
    <t>j.m.</t>
  </si>
  <si>
    <t>Cena jedn.</t>
  </si>
  <si>
    <t>KOSZTORYS: Sieć kanalizacji deszczowej</t>
  </si>
  <si>
    <t>Sieć kanalizacji deszczowej</t>
  </si>
  <si>
    <t xml:space="preserve">Roboty ziemne </t>
  </si>
  <si>
    <t>1
d.1.1.1</t>
  </si>
  <si>
    <t>KNNR 1 0307-03</t>
  </si>
  <si>
    <t>Wykopy liniowe o szerokości 0,8-2,5 m i głębokości do 3,0 m o ścianach pionowych w gruntach suchych kat. I-II</t>
  </si>
  <si>
    <t>2
d.1.1.1</t>
  </si>
  <si>
    <t>KNNR 1 0210-03</t>
  </si>
  <si>
    <t>Wykopy oraz przekopy o głęb.do 3.0 m wyk.na odkład koparkami podsiębiernymi o poj.łyżki 0.25 - 0.60 m3 w gr.kat. III-IV</t>
  </si>
  <si>
    <t>3
d.1.1.1</t>
  </si>
  <si>
    <t>KNNR 1 0202-07</t>
  </si>
  <si>
    <t>Roboty ziemne wykonywane koparkami podsiębiernymi o poj.łyżki 0.60 m3 w gr.kat. I-II z transp.urobku na odl.do 1 km sam.samowyładowczymi - wywóz nadmiaru gruntu (wypór rury, studni, wpustów) - Inwestor nie wskazuje miejsca wywozu</t>
  </si>
  <si>
    <t>4
d.1.1.1</t>
  </si>
  <si>
    <t>KNNR 1 0208-02</t>
  </si>
  <si>
    <t>Dodatek za każdy rozp. 1 km transportu ziemi samochodami samowyładowczymi po drogach o nawierzchni utwardzonej(kat.gr. I-IV) - Inwestor nie wskazuje miejsca wywozu, odległość wywozu na następne km określa oferent</t>
  </si>
  <si>
    <t>5
d.1.1.1</t>
  </si>
  <si>
    <t>kalkulacja własna</t>
  </si>
  <si>
    <t>Koszt utylizacji</t>
  </si>
  <si>
    <t>6
d.1.1.1</t>
  </si>
  <si>
    <t>KNNR 1 0527-01</t>
  </si>
  <si>
    <t>Montaż konstrukcji podwieszeń kabli energetycznych i telekomunikacyjnych typ lekki; element o rozpiętości 4 m</t>
  </si>
  <si>
    <t>kpl.</t>
  </si>
  <si>
    <t>7
d.1.1.1</t>
  </si>
  <si>
    <t>KNNR 1 0527-06</t>
  </si>
  <si>
    <t>Demontaż konstrukcji podwieszeń kabli energetycznych i telekomunikacyjnych typ lekki; element o rozpiętości 4 m</t>
  </si>
  <si>
    <t>8
d.1.1.1</t>
  </si>
  <si>
    <t>KNNR 1 0529-01</t>
  </si>
  <si>
    <t>Montaż konstrukcji podwieszeń rurociągów i kanałów; element o rozpiętości 4 m</t>
  </si>
  <si>
    <t>9
d.1.1.1</t>
  </si>
  <si>
    <t>KNNR 1 0529-06</t>
  </si>
  <si>
    <t>Demontaż konstrukcji podwieszeń rurociągów i kanałów; element o rozpiętości 4 m</t>
  </si>
  <si>
    <t>10
d.1.1.1</t>
  </si>
  <si>
    <t>KNNR 1 0318-01</t>
  </si>
  <si>
    <t>Zasypywanie wykopów o ścianach pionowych o szerokości 0.8-2.5 m i głęb.do 1.5 m w gr.kat. I-III - zasypanie strefy ochronnej rury (piaskiem z wykopu)</t>
  </si>
  <si>
    <t>11
d.1.1.1</t>
  </si>
  <si>
    <t>KNNR 1 0214-04 z.o.2.11.4. 9911-02</t>
  </si>
  <si>
    <t>Zasypanie wykopów fundamentowych podłużnych, punktowych, rowów, wykopów obiektowych spycharkami z zagęszczeniem mechanicznym ubijakami (grubość warstwy w stanie luźnym 35 cm) - kat. gruntu I-II - współczynnik zagęszczenia Js=0.98)</t>
  </si>
  <si>
    <t>Odwodnienie wykopów igłofiltry</t>
  </si>
  <si>
    <t>12
d.1.1.2</t>
  </si>
  <si>
    <t>KNNR N001 0605-0200</t>
  </si>
  <si>
    <t>Igłofiltry wpłukiwane w grunt bez obsypki głęb do 6,0 m + Pompowanie agregatem pompowo-prózniowym wraz z kosztami za ewentualne odprowadzenie wody z odwodnienia wykopów - koszty oferenta</t>
  </si>
  <si>
    <t>1.1.3</t>
  </si>
  <si>
    <t>Odwodnienie wykopów - bezpośrednio z wykopów</t>
  </si>
  <si>
    <t>13
d.1.1.3</t>
  </si>
  <si>
    <t>KNNR N001 0609-0102</t>
  </si>
  <si>
    <t>Analogia drenaż z rur karbowanych PVC fi 100/91mm z otworami 1,5x5,0mm</t>
  </si>
  <si>
    <t>14
d.1.1.3</t>
  </si>
  <si>
    <t>KNNR N001 0618-0100</t>
  </si>
  <si>
    <t>Analogia studzienka drenażowa z rury fi 315 głęb 1,0 m</t>
  </si>
  <si>
    <t>15
d.1.1.3</t>
  </si>
  <si>
    <t>KNNR N001 0603-0100</t>
  </si>
  <si>
    <t>Pompowanie wraz z kosztami za ewentualne odprowadzenie wody z odwodnienia wykopów</t>
  </si>
  <si>
    <t>kpl</t>
  </si>
  <si>
    <t>1.1.4</t>
  </si>
  <si>
    <t>Umocnienie wykopu</t>
  </si>
  <si>
    <t>16
d.1.1.4</t>
  </si>
  <si>
    <t>KAT.INDYW.1/501</t>
  </si>
  <si>
    <t>Umocnienie ścian wykopów wąskoprzestrzennych o ścianach pionowych za pomocą metalowej obudowy skrzyniowej (boks)</t>
  </si>
  <si>
    <t>1.1.5</t>
  </si>
  <si>
    <t>17
d.1.1.5</t>
  </si>
  <si>
    <t>KNNR 4 1411-02</t>
  </si>
  <si>
    <t>Podłoża pod kanały i obiekty z materiałów sypkich grub. 15 cm (piasek z wykopu)</t>
  </si>
  <si>
    <t>18
d.1.1.5</t>
  </si>
  <si>
    <t>Wcinka w ist. studnie (SO1;SO2,SO3-2Sszt.)</t>
  </si>
  <si>
    <t>19
d.1.1.5</t>
  </si>
  <si>
    <t>KNNR 4 1308-02</t>
  </si>
  <si>
    <t>Kanały z rur PVC-U, kl. "S", SN=8 - lite łączone na wcisk o śr. zewn. 160 mm</t>
  </si>
  <si>
    <t>m</t>
  </si>
  <si>
    <t>20
d.1.1.5</t>
  </si>
  <si>
    <t>KNNR 4 1308-05</t>
  </si>
  <si>
    <t>Kanały z rur PVC-U, kl. "S", SN=8 - lite łączone na wcisk o śr. zewn. 315 mm</t>
  </si>
  <si>
    <t>21
d.1.1.5</t>
  </si>
  <si>
    <t>KNNR 4 1413-01</t>
  </si>
  <si>
    <t>Studnie rewizyjne z kręgów betonowych o śr. 1000 mm w gotowym wykopie o głębok. 3m</t>
  </si>
  <si>
    <t>stud.</t>
  </si>
  <si>
    <t>22
d.1.1.5</t>
  </si>
  <si>
    <t>KNNR 4 1413-02</t>
  </si>
  <si>
    <t>Studnie rewizyjne z kręgów betonowych o śr. 1000 mm w gotowym wykopie za każde 0.5 m różnicy głęb.</t>
  </si>
  <si>
    <t>[0.5 m] stud.</t>
  </si>
  <si>
    <t>23
d.1.1.5</t>
  </si>
  <si>
    <t>KNNR 4 1424-01</t>
  </si>
  <si>
    <t>Studzienki ściekowe uliczne betonowe o śr.500 mm</t>
  </si>
  <si>
    <t>szt.</t>
  </si>
  <si>
    <t>24
d.1.1.5</t>
  </si>
  <si>
    <t>Kamera</t>
  </si>
  <si>
    <t>Kolizje</t>
  </si>
  <si>
    <t>Kolizje A  z istniejącą siecią wodociągową (kolizji 1)</t>
  </si>
  <si>
    <t>25
d.1.2.1</t>
  </si>
  <si>
    <t>KNNR 4 1008-03
analogia</t>
  </si>
  <si>
    <t>Sieci wodociągowe - rurociągi ciśnieniowe z rur PVC łączone na wcisk o śr.zewnętrznej 110 mm - wycinka odcina rury PCV Dn 110</t>
  </si>
  <si>
    <t>26
d.1.2.1</t>
  </si>
  <si>
    <t>KNNR 4 1022-03</t>
  </si>
  <si>
    <t>Sieci wodociągowe - kształtki PVC ciśnieniowe jednokielichowe łączone na wcisk o śr.zewn. 110 mm - łuk jednokielichowy PCV 110x22st</t>
  </si>
  <si>
    <t>27
d.1.2.1</t>
  </si>
  <si>
    <t>KNNR 4 1008-03</t>
  </si>
  <si>
    <t>Sieci wodociągowe - rurociągi ciśnieniowe z rur PVC łączone na wcisk o śr.zewnętrznej 110 mm - rura PCV Dn 110 (króciak L=0,5m)</t>
  </si>
  <si>
    <t>28
d.1.2.1</t>
  </si>
  <si>
    <t>Sieci wodociągowe - kształtki PVC ciśnieniowe jednokielichowe łączone na wcisk o śr.zewn. 110 mm - nasuwka</t>
  </si>
  <si>
    <t>29
d.1.2.1</t>
  </si>
  <si>
    <t>KNNR 4 14 0-01</t>
  </si>
  <si>
    <t>Wykonanie różnych elementów betonowych ( C15/20 ) drobnowymiarowych o objętości do 1.5 m3 - bloki oporowe i podporowe</t>
  </si>
  <si>
    <t>30
d.1.2.1</t>
  </si>
  <si>
    <t>AW AW</t>
  </si>
  <si>
    <t>Wyłączenie i powtórne włączenie odcinka sieci wodociągowej</t>
  </si>
  <si>
    <t>Kolizja B z zaprojektowanymi przyłączami kanalizacji sanitarnej - (kolizji 7)</t>
  </si>
  <si>
    <t>31
d.1.2.2</t>
  </si>
  <si>
    <t>Wykopy oraz przekopy o głęb.do 3.0 m wyk.na odkład koparkami podsiębiernymi o poj.łyżki 0.25 - 0.60 m3 w gr.kat. III-IV Krotność = 7</t>
  </si>
  <si>
    <t>32
d.1.2.2</t>
  </si>
  <si>
    <t>KNNR 1 0214-04</t>
  </si>
  <si>
    <t>Zasypanie wykopów .fund.podłużnych,punktowych,rowów,wyk opów obiektowych spycharkami z zagęszcz.mechanicznym ubijakami (gr.warstwy w stanie luźnym 35 cm) - kat.gr. I-II Krotność = 7</t>
  </si>
  <si>
    <t>33
d.1.2.2</t>
  </si>
  <si>
    <t>Podłoża pod kanały i obiekty z materiałów sypkich grub. 15 cm (BEZ CENY PIASKU) Krotność = 7</t>
  </si>
  <si>
    <t>34
d.1.2.2</t>
  </si>
  <si>
    <t>KNR-W 4-02 0229-02
analogia</t>
  </si>
  <si>
    <t>Demontaż rurociągu z PCV o śr. 150 mm - w wykopie Krotność = 7</t>
  </si>
  <si>
    <t>35
d.1.2.2</t>
  </si>
  <si>
    <t>Kanały z rur PVC-U, kl. "S", SN=8 - lite łączone na wcisk o śr. zewn. 160 mm Krotność = 7</t>
  </si>
  <si>
    <t>1.2.3</t>
  </si>
  <si>
    <t>Kolizje C z istniejącym przyłączem wody - (kolizji 9)</t>
  </si>
  <si>
    <t>36
d.1.2.3</t>
  </si>
  <si>
    <t>KNNR 4 1009-01</t>
  </si>
  <si>
    <t>Sieci wodociągowe - montaż rurociągów z rur polietylenowych (PE, PEHD) o śr.zewnętrznej 40 mm - wycinka odcinka rury PE Dn 40 Krotność = 9</t>
  </si>
  <si>
    <t>37
d.1.2.3</t>
  </si>
  <si>
    <t>KNNR 4 0130-05
analogia</t>
  </si>
  <si>
    <t>Złączki skręcane do rur PE o śr. nominalnej 40 mm Krotność = 9</t>
  </si>
  <si>
    <t>38
d.1.2.3</t>
  </si>
  <si>
    <t>KNZ-15 29-01</t>
  </si>
  <si>
    <t>Ocieplenie łupkami z pianki poliuretanowej 40/10mm Krotność = 9</t>
  </si>
  <si>
    <t>1.2.4</t>
  </si>
  <si>
    <t>Kolizja D z istniejącą siecią wodociągową - (kolizji 1)</t>
  </si>
  <si>
    <t>39
d.1.2.4</t>
  </si>
  <si>
    <t>Sieci wodociągowe - rurociągi ciśnieniowe z rur PVC łączone na wcisk o śr.zewnętrznej 110 mm - wycinka odcina rury PCV Dn 110 Krotność = 2</t>
  </si>
  <si>
    <t>40
d.1.2.4</t>
  </si>
  <si>
    <t>41
d.1.2.4</t>
  </si>
  <si>
    <t>42
d.1.2.4</t>
  </si>
  <si>
    <t>Sieci wodociągowe - kształtki PVC ciśnieniowe jednokielichowe łączone na wcisk o śr.zewn. 110 mm - łuk jednokielichowy PCV 110x11st</t>
  </si>
  <si>
    <t>43
d.1.2.4</t>
  </si>
  <si>
    <t xml:space="preserve">ROBOTY DROGOWE </t>
  </si>
  <si>
    <t>Roboty drogowe rozbiórkowe</t>
  </si>
  <si>
    <t>44
d.1.3.1</t>
  </si>
  <si>
    <t>KNR 2-31 0807-01</t>
  </si>
  <si>
    <t>Rozebranie nawierzchni z kostki betonowej na podsypce piaskowej z wyp.spoin piaskiem</t>
  </si>
  <si>
    <t>45
d.1.3.1</t>
  </si>
  <si>
    <t>KNR 2-31 0804-03</t>
  </si>
  <si>
    <t>Mechaniczne rozebranie nawierzchni z tłucznia kamiennego o grub. 15 cm .Podbudowa pod kostką betonową i nawierzchnią bitumiczną</t>
  </si>
  <si>
    <t>46
d.1.3.1</t>
  </si>
  <si>
    <t>KNR 2-31 0804-04</t>
  </si>
  <si>
    <t>Mechaniczne rozebranie nawierzchni z tłucznia kamiennego - każdy dalszy 1 cm grub. kolejne 5 cm</t>
  </si>
  <si>
    <t>47
d.1.3.1</t>
  </si>
  <si>
    <t>KNR 2-31 0802-03</t>
  </si>
  <si>
    <t>Mechaniczne rozebranie podbudowy z gruntu stabilizowanego o grub. 10 cm - pod kostką betonową</t>
  </si>
  <si>
    <t>48
d.1.3.1</t>
  </si>
  <si>
    <t>KNR 2-31 0803-03</t>
  </si>
  <si>
    <t>Mechaniczne rozebranie nawierzchni z mieszanek mineralno-bitumicznych o grub. 3 cm</t>
  </si>
  <si>
    <t>49
d.1.3.1</t>
  </si>
  <si>
    <t>KNR 2-31 0803-04</t>
  </si>
  <si>
    <t>Mechaniczne rozebranie nawierzchni z mieszanek mineralno-bitumicznych - dalszy 1 cm grub. - dalsze 4</t>
  </si>
  <si>
    <t>50
d.1.3.1</t>
  </si>
  <si>
    <t>KNR 19-0  0118-1</t>
  </si>
  <si>
    <t>Wywóz gruzu spryzmowanego samochodami samowyładowczymi na odl. do 1 km wraz z opłatą za składowanie - Inwestor nie wskazuje miejsca wywozu</t>
  </si>
  <si>
    <t>51
d.1.3.1</t>
  </si>
  <si>
    <t>Wywóz gruzu spryzmowanego samochodami samowyładowczymi - dodatek za każde dalsze 0,5 km ponad 1 km - Inwestor nie wskazuje miejsca wywozu, odległość wywozu na następne km określa oferent</t>
  </si>
  <si>
    <t xml:space="preserve">Odbudowa nawierzchni asfaltowej   </t>
  </si>
  <si>
    <t>52
d.1.3.2</t>
  </si>
  <si>
    <t>KNNR 6 0111-01</t>
  </si>
  <si>
    <t>Wzmocnienie podłoża z gruntu stabilizowanego cementem RM=5MPa, (mieszanka z wytwórni) gr.10 cm</t>
  </si>
  <si>
    <t>53
d.1.3.2</t>
  </si>
  <si>
    <t>KNNR 6 0113-02</t>
  </si>
  <si>
    <t>Podbudow zasadnicz z kruszywa łamanego stabilizowanego mechanicznie o uziarnieniu ciągłym 0/31,5mm, grubość 20cm</t>
  </si>
  <si>
    <t>54
d.1.3.2</t>
  </si>
  <si>
    <t>KNNR 6 0502-04</t>
  </si>
  <si>
    <t>Ułożenie kostki betonowej grubości 8 cm na podsypce piaskowej gr. 3-5cm (kostka z odzysku)</t>
  </si>
  <si>
    <t>55
d.1.3.2</t>
  </si>
  <si>
    <t xml:space="preserve">
kalk. własna</t>
  </si>
  <si>
    <t>Podbudowa z mieszanki mineralno-bitumicznej o grubości warstwy po zagęszczeniu: 4cm</t>
  </si>
  <si>
    <t>56
d.1.3.2</t>
  </si>
  <si>
    <t>Mechaniczne  skropienie nawierzchni drogowych (tłuczn.) emulsją, przy zużyciu 0.8 kg/m2 emulsji asfaltowej szybkorozpadowej</t>
  </si>
  <si>
    <t>57
d.1.3.2</t>
  </si>
  <si>
    <t>Warstwa ścieralna nawierzchni, wykonana z mieszanek mineralno-bitumicznych asfaltowych, transportowanych sam.samowyładowczym 5-10 t, przy grubości warstwy po zagęszczeniu 3 cm</t>
  </si>
  <si>
    <t>RAZEM CAŁOŚĆ ZAMÓWIENIA:</t>
  </si>
  <si>
    <t>Roboty rozbiórkowe nawierzchniowe - kostka brukowa</t>
  </si>
  <si>
    <t>Ręczne rozebranie nawierzchni z kostki nieregularnej wys 8 cm na podsypce piaskowej</t>
  </si>
  <si>
    <t>Mechaniczne rozebranie podbudowy z kruszywa grub 15 cm</t>
  </si>
  <si>
    <t>Mechaniczne rozebranie podbudowy z kruszywa - dodatek za 1 cm (5cm)</t>
  </si>
  <si>
    <t>Mechaniczne rozebranie podbudowy betonowej grub 12 cm</t>
  </si>
  <si>
    <t>Mechaniczne rozebranie podbudowy betonowej - dodatek za 1 cm (3cm)</t>
  </si>
  <si>
    <t>Wywóz gruzu samochodami wywrotkami na odległość do 1 km - inwestor nie wskazuje miejsca wywozu</t>
  </si>
  <si>
    <t>Wywóz gruzu samochodami wywrotkami na każdy następny 1 km - oferent określa odległośc wywozu i miejsce</t>
  </si>
  <si>
    <t>Opłata za wysypisko - koszt wykonawcy</t>
  </si>
  <si>
    <t>Roboty odtworzeniowe nawierzchniowe - kostka brukowa</t>
  </si>
  <si>
    <t>Podbudowa betonowa B-7,5 szer 2,5 grub 15 cm z pielęgnacją piaskiem i wodą</t>
  </si>
  <si>
    <t>Warstwa dolna podbudowy z tłucznia kamiennego grub 20 cm szer 2,5 m</t>
  </si>
  <si>
    <t>Chodnik z kostki brukowej kolorowej betonowej grub 8 cm na podsypce piaskowej spoiny wypełnione piaskiem - kosztka z odzysku 100%</t>
  </si>
  <si>
    <t xml:space="preserve">Ułożenie kształtek PVC, kanalizacyjnych dwukielichowych, łączonych na wcisk /kształtki łącznie z uszczelką/, o średnicy zewnętrznej: 400 mm - trójnik 400/160 </t>
  </si>
  <si>
    <t>231-08-05-01-00</t>
  </si>
  <si>
    <t>231-08-02-07-00</t>
  </si>
  <si>
    <t>231-08-02-08-00</t>
  </si>
  <si>
    <t>231-08-01-03-00</t>
  </si>
  <si>
    <t>231-08-01-04-00</t>
  </si>
  <si>
    <t>401-01-08-11-00</t>
  </si>
  <si>
    <t>401-01-08-12-00</t>
  </si>
  <si>
    <t>własna</t>
  </si>
  <si>
    <t>N006-0109-02-10</t>
  </si>
  <si>
    <t>N006-0113-02-10</t>
  </si>
  <si>
    <t>N006-0502-04-01</t>
  </si>
  <si>
    <t>KNR</t>
  </si>
  <si>
    <t>Wycena</t>
  </si>
  <si>
    <t>KNNR</t>
  </si>
  <si>
    <t>A.wł</t>
  </si>
  <si>
    <t>KNKB</t>
  </si>
  <si>
    <t>wycena</t>
  </si>
  <si>
    <t xml:space="preserve">Układanie kształtek żeliwnych ciśnieniowych, kołnierzowych, przy średnicy nominalnej: 100 mm - łuk 30 stopni z żeliwa sferoidalnego - w wykopie umocnionym   </t>
  </si>
  <si>
    <t>Węzeł hydrantowy Hp3  /hydrant/</t>
  </si>
  <si>
    <t>Ustawienie hydrantów pożarowych podziemnych (z podwójnym zamknięciem, PN10) o średnicy: 80 mm - na sieci Dn 110 mm ( zasuwa miękkouszcz. długa Dn80 z obudową i skrzynką,  króciec l=1,0m, kolano stopowe, hydrant poddziemny z podwójnym zamknięciem) - armatura i kształtki kołnierzowe z żeliwa sferoidalnego pokrytego farbą epoksydową . (odwodnienie hydrantu zabezpieczyć dwudzielną skorupą perforowaną z tworzywa sztucznego owiniętą warstwą geowłókniny, całość zabezpieczyć przed obsunięciem opaskami z zamkami)</t>
  </si>
  <si>
    <t>Regulacja wysokościowa istniejących urządzeń infrastruktury technicznej - skrzynki zasów</t>
  </si>
  <si>
    <t>2</t>
  </si>
  <si>
    <t>3</t>
  </si>
  <si>
    <t>4</t>
  </si>
  <si>
    <t>5</t>
  </si>
  <si>
    <t>6</t>
  </si>
  <si>
    <t>7</t>
  </si>
  <si>
    <t>8</t>
  </si>
  <si>
    <t>9</t>
  </si>
  <si>
    <t>12</t>
  </si>
  <si>
    <t>14</t>
  </si>
  <si>
    <t>15</t>
  </si>
  <si>
    <t>16</t>
  </si>
  <si>
    <t>17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</si>
</sst>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0"/>
    <numFmt numFmtId="167" formatCode="#,##0\ _z_ł"/>
    <numFmt numFmtId="168" formatCode="#,##0.00\ &quot;zł&quot;"/>
    <numFmt numFmtId="169" formatCode="_-* #,##0.00\ [$zł-415]_-;\-* #,##0.00\ [$zł-415]_-;_-* &quot;-&quot;??\ [$zł-415]_-;_-@_-"/>
    <numFmt numFmtId="170" formatCode="0.00;[Red]0.00"/>
    <numFmt numFmtId="171" formatCode="0.000;[Red]0.000"/>
    <numFmt numFmtId="172" formatCode="#,##0.00\ [$zł-415];[Red]\-#,##0.00\ [$zł-415]"/>
    <numFmt numFmtId="173" formatCode="0.0"/>
    <numFmt numFmtId="174" formatCode="#,##0.0"/>
    <numFmt numFmtId="175" formatCode="0&quot;+&quot;000.00"/>
    <numFmt numFmtId="176" formatCode="#,##0.00\ _z_ł;[Red]#,##0.00\ _z_ł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Verdana"/>
      <family val="2"/>
    </font>
    <font>
      <b/>
      <sz val="12"/>
      <name val="Arial"/>
      <family val="2"/>
    </font>
    <font>
      <sz val="10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 Narrow CE"/>
      <family val="2"/>
    </font>
    <font>
      <sz val="11"/>
      <color indexed="8"/>
      <name val="Arial Narrow CE"/>
      <family val="2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10"/>
      <color indexed="10"/>
      <name val="Czcionka tekstu podstawowego"/>
      <family val="0"/>
    </font>
    <font>
      <b/>
      <sz val="11"/>
      <color indexed="10"/>
      <name val="Arial"/>
      <family val="2"/>
    </font>
    <font>
      <b/>
      <u val="single"/>
      <sz val="14"/>
      <color indexed="10"/>
      <name val="Czcionka tekstu podstawowego"/>
      <family val="0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  <font>
      <sz val="9"/>
      <color indexed="10"/>
      <name val="Microsoft Sans Serif"/>
      <family val="2"/>
    </font>
    <font>
      <b/>
      <sz val="16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080000"/>
      <name val="Arial"/>
      <family val="2"/>
    </font>
    <font>
      <b/>
      <sz val="10"/>
      <color rgb="FF080000"/>
      <name val="Arial"/>
      <family val="2"/>
    </font>
    <font>
      <b/>
      <sz val="10"/>
      <color theme="1"/>
      <name val="Arial"/>
      <family val="2"/>
    </font>
    <font>
      <sz val="9"/>
      <color rgb="FF080000"/>
      <name val="Arial Narrow CE"/>
      <family val="2"/>
    </font>
    <font>
      <sz val="11"/>
      <color rgb="FF080000"/>
      <name val="Arial Narrow CE"/>
      <family val="2"/>
    </font>
    <font>
      <sz val="10"/>
      <color rgb="FFFF0000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Czcionka tekstu podstawowego"/>
      <family val="0"/>
    </font>
    <font>
      <b/>
      <sz val="10"/>
      <color rgb="FFFF0000"/>
      <name val="Czcionka tekstu podstawowego"/>
      <family val="0"/>
    </font>
    <font>
      <b/>
      <sz val="11"/>
      <color rgb="FFFF0000"/>
      <name val="Arial"/>
      <family val="2"/>
    </font>
    <font>
      <sz val="10"/>
      <color rgb="FF000000"/>
      <name val="Arial"/>
      <family val="2"/>
    </font>
    <font>
      <b/>
      <u val="single"/>
      <sz val="14"/>
      <color rgb="FFFF0000"/>
      <name val="Czcionka tekstu podstawowego"/>
      <family val="0"/>
    </font>
    <font>
      <b/>
      <sz val="16"/>
      <color rgb="FF000000"/>
      <name val="Arial"/>
      <family val="2"/>
    </font>
    <font>
      <sz val="9"/>
      <color rgb="FF000000"/>
      <name val="Microsoft Sans Serif"/>
      <family val="2"/>
    </font>
    <font>
      <b/>
      <sz val="9"/>
      <color rgb="FF000000"/>
      <name val="Microsoft Sans Serif"/>
      <family val="2"/>
    </font>
    <font>
      <sz val="9"/>
      <color rgb="FFFF0000"/>
      <name val="Microsoft Sans Serif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thin"/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dotted">
        <color indexed="57"/>
      </right>
      <top style="thin">
        <color indexed="57"/>
      </top>
      <bottom>
        <color indexed="63"/>
      </bottom>
    </border>
    <border>
      <left style="dotted">
        <color indexed="57"/>
      </left>
      <right style="thin"/>
      <top style="thin">
        <color indexed="57"/>
      </top>
      <bottom>
        <color indexed="63"/>
      </bottom>
    </border>
    <border>
      <left style="thin"/>
      <right style="thin">
        <color indexed="57"/>
      </right>
      <top style="double">
        <color indexed="57"/>
      </top>
      <bottom style="thin">
        <color rgb="FF00B050"/>
      </bottom>
    </border>
    <border>
      <left style="thin">
        <color indexed="57"/>
      </left>
      <right style="thin">
        <color indexed="57"/>
      </right>
      <top style="double">
        <color indexed="57"/>
      </top>
      <bottom style="thin">
        <color rgb="FF00B050"/>
      </bottom>
    </border>
    <border>
      <left>
        <color indexed="63"/>
      </left>
      <right style="dotted">
        <color indexed="57"/>
      </right>
      <top style="double">
        <color indexed="57"/>
      </top>
      <bottom style="thin">
        <color rgb="FF00B050"/>
      </bottom>
    </border>
    <border>
      <left style="dotted">
        <color indexed="57"/>
      </left>
      <right style="thin"/>
      <top style="double">
        <color indexed="57"/>
      </top>
      <bottom style="thin">
        <color rgb="FF00B050"/>
      </bottom>
    </border>
    <border>
      <left style="thin"/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dotted">
        <color indexed="57"/>
      </right>
      <top>
        <color indexed="63"/>
      </top>
      <bottom style="thin">
        <color indexed="57"/>
      </bottom>
    </border>
    <border>
      <left style="dotted">
        <color indexed="57"/>
      </left>
      <right style="thin"/>
      <top>
        <color indexed="63"/>
      </top>
      <bottom style="thin">
        <color indexed="57"/>
      </bottom>
    </border>
    <border>
      <left style="thin"/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dotted">
        <color indexed="57"/>
      </right>
      <top>
        <color indexed="63"/>
      </top>
      <bottom>
        <color indexed="63"/>
      </bottom>
    </border>
    <border>
      <left style="dotted">
        <color indexed="57"/>
      </left>
      <right style="thin"/>
      <top>
        <color indexed="63"/>
      </top>
      <bottom>
        <color indexed="63"/>
      </bottom>
    </border>
    <border>
      <left style="thin">
        <color indexed="57"/>
      </left>
      <right style="dotted">
        <color indexed="57"/>
      </right>
      <top style="double">
        <color indexed="57"/>
      </top>
      <bottom style="thin">
        <color rgb="FF00B050"/>
      </bottom>
    </border>
    <border>
      <left style="thin"/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thin"/>
      <top style="thin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/>
    </border>
    <border>
      <left style="thin">
        <color rgb="FF00B050"/>
      </left>
      <right style="thin"/>
      <top style="thin">
        <color rgb="FF00B050"/>
      </top>
      <bottom style="thin"/>
    </border>
    <border>
      <left>
        <color indexed="63"/>
      </left>
      <right>
        <color indexed="63"/>
      </right>
      <top style="dashed">
        <color indexed="12"/>
      </top>
      <bottom style="dashed">
        <color indexed="12"/>
      </bottom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>
        <color indexed="63"/>
      </right>
      <top style="thin">
        <color rgb="FF00B050"/>
      </top>
      <bottom style="thin">
        <color rgb="FF00B050"/>
      </bottom>
    </border>
    <border>
      <left>
        <color indexed="63"/>
      </left>
      <right>
        <color indexed="63"/>
      </right>
      <top style="thin">
        <color rgb="FF00B050"/>
      </top>
      <bottom style="thin">
        <color rgb="FF00B050"/>
      </bottom>
    </border>
    <border>
      <left>
        <color indexed="63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/>
      <right>
        <color indexed="63"/>
      </right>
      <top style="thin">
        <color rgb="FF00B050"/>
      </top>
      <bottom style="thin"/>
    </border>
    <border>
      <left>
        <color indexed="63"/>
      </left>
      <right>
        <color indexed="63"/>
      </right>
      <top style="thin">
        <color rgb="FF00B050"/>
      </top>
      <bottom style="thin"/>
    </border>
    <border>
      <left>
        <color indexed="63"/>
      </left>
      <right style="thin">
        <color rgb="FF00B050"/>
      </right>
      <top style="thin">
        <color rgb="FF00B05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ont="0" applyFill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84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166" fontId="60" fillId="0" borderId="0" xfId="0" applyNumberFormat="1" applyFont="1" applyAlignment="1">
      <alignment horizontal="right"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0" fillId="0" borderId="0" xfId="0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166" fontId="63" fillId="0" borderId="0" xfId="0" applyNumberFormat="1" applyFont="1" applyAlignment="1">
      <alignment horizontal="right"/>
    </xf>
    <xf numFmtId="0" fontId="59" fillId="0" borderId="0" xfId="0" applyFont="1" applyAlignment="1">
      <alignment/>
    </xf>
    <xf numFmtId="0" fontId="0" fillId="0" borderId="0" xfId="0" applyAlignment="1">
      <alignment/>
    </xf>
    <xf numFmtId="0" fontId="59" fillId="0" borderId="10" xfId="0" applyFont="1" applyBorder="1" applyAlignment="1">
      <alignment/>
    </xf>
    <xf numFmtId="2" fontId="60" fillId="0" borderId="10" xfId="0" applyNumberFormat="1" applyFont="1" applyBorder="1" applyAlignment="1">
      <alignment horizontal="right"/>
    </xf>
    <xf numFmtId="166" fontId="60" fillId="0" borderId="0" xfId="0" applyNumberFormat="1" applyFont="1" applyAlignment="1">
      <alignment horizontal="right"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63" fillId="0" borderId="10" xfId="0" applyFont="1" applyBorder="1" applyAlignment="1">
      <alignment horizontal="left" wrapText="1"/>
    </xf>
    <xf numFmtId="0" fontId="0" fillId="0" borderId="0" xfId="0" applyAlignment="1">
      <alignment/>
    </xf>
    <xf numFmtId="0" fontId="64" fillId="0" borderId="0" xfId="0" applyFont="1" applyAlignment="1">
      <alignment horizontal="left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166" fontId="63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63" fillId="0" borderId="10" xfId="0" applyFont="1" applyBorder="1" applyAlignment="1">
      <alignment horizontal="right"/>
    </xf>
    <xf numFmtId="2" fontId="63" fillId="0" borderId="10" xfId="0" applyNumberFormat="1" applyFont="1" applyBorder="1" applyAlignment="1">
      <alignment horizontal="right"/>
    </xf>
    <xf numFmtId="1" fontId="65" fillId="0" borderId="11" xfId="0" applyNumberFormat="1" applyFont="1" applyBorder="1" applyAlignment="1" quotePrefix="1">
      <alignment horizontal="center" vertical="center" wrapText="1"/>
    </xf>
    <xf numFmtId="1" fontId="65" fillId="0" borderId="12" xfId="0" applyNumberFormat="1" applyFont="1" applyBorder="1" applyAlignment="1" quotePrefix="1">
      <alignment horizontal="center" vertical="center" wrapText="1"/>
    </xf>
    <xf numFmtId="1" fontId="65" fillId="0" borderId="13" xfId="0" applyNumberFormat="1" applyFont="1" applyBorder="1" applyAlignment="1" quotePrefix="1">
      <alignment horizontal="center" vertical="center" wrapText="1"/>
    </xf>
    <xf numFmtId="1" fontId="65" fillId="0" borderId="14" xfId="0" applyNumberFormat="1" applyFont="1" applyBorder="1" applyAlignment="1" quotePrefix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44" fontId="4" fillId="0" borderId="16" xfId="0" applyNumberFormat="1" applyFont="1" applyBorder="1" applyAlignment="1">
      <alignment horizontal="center" vertical="center" wrapText="1"/>
    </xf>
    <xf numFmtId="44" fontId="4" fillId="0" borderId="17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169" fontId="63" fillId="0" borderId="10" xfId="0" applyNumberFormat="1" applyFont="1" applyBorder="1" applyAlignment="1">
      <alignment horizontal="right"/>
    </xf>
    <xf numFmtId="0" fontId="66" fillId="0" borderId="10" xfId="52" applyFont="1" applyBorder="1" applyAlignment="1">
      <alignment horizontal="center" vertical="center" wrapText="1"/>
      <protection/>
    </xf>
    <xf numFmtId="44" fontId="66" fillId="0" borderId="10" xfId="64" applyFont="1" applyBorder="1" applyAlignment="1">
      <alignment horizontal="right" vertical="center" wrapText="1"/>
    </xf>
    <xf numFmtId="44" fontId="66" fillId="0" borderId="10" xfId="64" applyFont="1" applyBorder="1" applyAlignment="1">
      <alignment horizontal="center" vertical="center" wrapText="1"/>
    </xf>
    <xf numFmtId="0" fontId="67" fillId="0" borderId="0" xfId="52" applyFont="1" applyAlignment="1">
      <alignment horizontal="center"/>
      <protection/>
    </xf>
    <xf numFmtId="0" fontId="60" fillId="0" borderId="0" xfId="0" applyFont="1" applyAlignment="1">
      <alignment horizontal="center"/>
    </xf>
    <xf numFmtId="1" fontId="65" fillId="0" borderId="18" xfId="0" applyNumberFormat="1" applyFont="1" applyBorder="1" applyAlignment="1" quotePrefix="1">
      <alignment horizontal="center" vertical="center" wrapText="1"/>
    </xf>
    <xf numFmtId="1" fontId="65" fillId="0" borderId="0" xfId="0" applyNumberFormat="1" applyFont="1" applyBorder="1" applyAlignment="1" quotePrefix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4" fontId="4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166" fontId="63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64" fillId="0" borderId="0" xfId="0" applyFont="1" applyAlignment="1">
      <alignment horizontal="left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166" fontId="63" fillId="0" borderId="0" xfId="0" applyNumberFormat="1" applyFont="1" applyAlignment="1">
      <alignment horizontal="right"/>
    </xf>
    <xf numFmtId="0" fontId="66" fillId="0" borderId="0" xfId="0" applyFont="1" applyAlignment="1">
      <alignment horizontal="center" vertical="center" wrapText="1"/>
    </xf>
    <xf numFmtId="0" fontId="66" fillId="0" borderId="10" xfId="52" applyFont="1" applyBorder="1" applyAlignment="1">
      <alignment horizontal="center" vertical="center" wrapText="1"/>
      <protection/>
    </xf>
    <xf numFmtId="0" fontId="2" fillId="0" borderId="0" xfId="0" applyFont="1" applyAlignment="1">
      <alignment vertical="top"/>
    </xf>
    <xf numFmtId="0" fontId="67" fillId="0" borderId="0" xfId="52" applyFont="1" applyAlignment="1">
      <alignment horizontal="center"/>
      <protection/>
    </xf>
    <xf numFmtId="0" fontId="6" fillId="0" borderId="0" xfId="0" applyFont="1" applyAlignment="1">
      <alignment vertical="top"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44" fontId="0" fillId="0" borderId="0" xfId="64" applyFont="1" applyFill="1" applyBorder="1" applyAlignment="1" applyProtection="1">
      <alignment vertical="top" wrapText="1"/>
      <protection/>
    </xf>
    <xf numFmtId="0" fontId="11" fillId="33" borderId="0" xfId="0" applyFont="1" applyFill="1" applyAlignment="1">
      <alignment horizontal="center"/>
    </xf>
    <xf numFmtId="0" fontId="68" fillId="0" borderId="20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4" fontId="2" fillId="0" borderId="0" xfId="61" applyFont="1" applyFill="1" applyBorder="1" applyAlignment="1" applyProtection="1">
      <alignment horizontal="center" vertical="top"/>
      <protection/>
    </xf>
    <xf numFmtId="44" fontId="2" fillId="0" borderId="21" xfId="61" applyFont="1" applyFill="1" applyBorder="1" applyAlignment="1" applyProtection="1">
      <alignment horizontal="center" vertical="top"/>
      <protection/>
    </xf>
    <xf numFmtId="0" fontId="2" fillId="0" borderId="22" xfId="0" applyFont="1" applyBorder="1" applyAlignment="1" quotePrefix="1">
      <alignment horizontal="center" vertical="center" wrapText="1"/>
    </xf>
    <xf numFmtId="0" fontId="2" fillId="0" borderId="23" xfId="0" applyFont="1" applyBorder="1" applyAlignment="1" quotePrefix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174" fontId="2" fillId="0" borderId="24" xfId="0" applyNumberFormat="1" applyFont="1" applyBorder="1" applyAlignment="1">
      <alignment horizontal="center" vertical="center" wrapText="1"/>
    </xf>
    <xf numFmtId="44" fontId="2" fillId="0" borderId="23" xfId="61" applyFont="1" applyBorder="1" applyAlignment="1">
      <alignment horizontal="center" vertical="center" wrapText="1"/>
    </xf>
    <xf numFmtId="44" fontId="2" fillId="0" borderId="25" xfId="61" applyFont="1" applyBorder="1" applyAlignment="1">
      <alignment horizontal="center" vertical="center" wrapText="1"/>
    </xf>
    <xf numFmtId="1" fontId="2" fillId="0" borderId="26" xfId="0" applyNumberFormat="1" applyFont="1" applyBorder="1" applyAlignment="1" quotePrefix="1">
      <alignment horizontal="center" vertical="center" wrapText="1"/>
    </xf>
    <xf numFmtId="1" fontId="2" fillId="0" borderId="27" xfId="0" applyNumberFormat="1" applyFont="1" applyBorder="1" applyAlignment="1" quotePrefix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1" fontId="7" fillId="0" borderId="27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44" fontId="2" fillId="0" borderId="27" xfId="61" applyFont="1" applyBorder="1" applyAlignment="1">
      <alignment horizontal="center" vertical="center" wrapText="1"/>
    </xf>
    <xf numFmtId="44" fontId="2" fillId="0" borderId="29" xfId="6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49" fontId="2" fillId="0" borderId="30" xfId="0" applyNumberFormat="1" applyFont="1" applyBorder="1" applyAlignment="1">
      <alignment horizontal="left" wrapText="1"/>
    </xf>
    <xf numFmtId="49" fontId="2" fillId="0" borderId="31" xfId="0" applyNumberFormat="1" applyFont="1" applyBorder="1" applyAlignment="1">
      <alignment horizontal="left" wrapText="1"/>
    </xf>
    <xf numFmtId="174" fontId="2" fillId="0" borderId="31" xfId="0" applyNumberFormat="1" applyFont="1" applyBorder="1" applyAlignment="1">
      <alignment horizontal="center"/>
    </xf>
    <xf numFmtId="174" fontId="2" fillId="0" borderId="32" xfId="0" applyNumberFormat="1" applyFont="1" applyBorder="1" applyAlignment="1">
      <alignment horizontal="center"/>
    </xf>
    <xf numFmtId="44" fontId="2" fillId="0" borderId="31" xfId="61" applyFont="1" applyBorder="1" applyAlignment="1" applyProtection="1">
      <alignment horizontal="center"/>
      <protection locked="0"/>
    </xf>
    <xf numFmtId="44" fontId="2" fillId="0" borderId="33" xfId="61" applyFont="1" applyFill="1" applyBorder="1" applyAlignment="1">
      <alignment horizontal="center"/>
    </xf>
    <xf numFmtId="0" fontId="2" fillId="0" borderId="22" xfId="0" applyFont="1" applyBorder="1" applyAlignment="1" quotePrefix="1">
      <alignment horizontal="center" vertical="top" wrapText="1"/>
    </xf>
    <xf numFmtId="0" fontId="2" fillId="0" borderId="23" xfId="0" applyFont="1" applyBorder="1" applyAlignment="1" quotePrefix="1">
      <alignment horizontal="center" vertical="top" wrapText="1"/>
    </xf>
    <xf numFmtId="0" fontId="2" fillId="0" borderId="23" xfId="0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174" fontId="2" fillId="0" borderId="24" xfId="0" applyNumberFormat="1" applyFont="1" applyBorder="1" applyAlignment="1">
      <alignment horizontal="center" wrapText="1"/>
    </xf>
    <xf numFmtId="44" fontId="2" fillId="0" borderId="23" xfId="61" applyFont="1" applyBorder="1" applyAlignment="1">
      <alignment horizontal="center"/>
    </xf>
    <xf numFmtId="44" fontId="7" fillId="0" borderId="25" xfId="61" applyFont="1" applyFill="1" applyBorder="1" applyAlignment="1">
      <alignment horizontal="center" wrapText="1"/>
    </xf>
    <xf numFmtId="0" fontId="2" fillId="0" borderId="34" xfId="0" applyFont="1" applyBorder="1" applyAlignment="1" quotePrefix="1">
      <alignment horizontal="center" vertical="top" wrapText="1"/>
    </xf>
    <xf numFmtId="0" fontId="2" fillId="0" borderId="35" xfId="0" applyFont="1" applyBorder="1" applyAlignment="1" quotePrefix="1">
      <alignment horizontal="center" vertical="top" wrapText="1"/>
    </xf>
    <xf numFmtId="0" fontId="2" fillId="0" borderId="35" xfId="0" applyFont="1" applyBorder="1" applyAlignment="1">
      <alignment horizontal="center" vertical="top"/>
    </xf>
    <xf numFmtId="49" fontId="2" fillId="0" borderId="35" xfId="0" applyNumberFormat="1" applyFont="1" applyBorder="1" applyAlignment="1">
      <alignment horizontal="left" wrapText="1"/>
    </xf>
    <xf numFmtId="0" fontId="2" fillId="0" borderId="35" xfId="0" applyFont="1" applyBorder="1" applyAlignment="1">
      <alignment horizontal="center"/>
    </xf>
    <xf numFmtId="174" fontId="2" fillId="0" borderId="36" xfId="0" applyNumberFormat="1" applyFont="1" applyBorder="1" applyAlignment="1">
      <alignment horizontal="center" wrapText="1"/>
    </xf>
    <xf numFmtId="44" fontId="2" fillId="0" borderId="35" xfId="61" applyFont="1" applyBorder="1" applyAlignment="1">
      <alignment horizontal="center"/>
    </xf>
    <xf numFmtId="44" fontId="7" fillId="0" borderId="37" xfId="61" applyFont="1" applyFill="1" applyBorder="1" applyAlignment="1">
      <alignment horizontal="center" wrapText="1"/>
    </xf>
    <xf numFmtId="0" fontId="2" fillId="0" borderId="26" xfId="0" applyFont="1" applyBorder="1" applyAlignment="1" quotePrefix="1">
      <alignment horizontal="center" vertical="top" wrapText="1"/>
    </xf>
    <xf numFmtId="0" fontId="2" fillId="0" borderId="27" xfId="0" applyFont="1" applyBorder="1" applyAlignment="1" quotePrefix="1">
      <alignment horizontal="center" vertical="top" wrapText="1"/>
    </xf>
    <xf numFmtId="0" fontId="2" fillId="0" borderId="27" xfId="0" applyFont="1" applyBorder="1" applyAlignment="1">
      <alignment horizontal="center" vertical="top"/>
    </xf>
    <xf numFmtId="49" fontId="7" fillId="0" borderId="27" xfId="0" applyNumberFormat="1" applyFont="1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174" fontId="2" fillId="0" borderId="38" xfId="0" applyNumberFormat="1" applyFont="1" applyBorder="1" applyAlignment="1">
      <alignment horizontal="center" wrapText="1"/>
    </xf>
    <xf numFmtId="44" fontId="2" fillId="0" borderId="27" xfId="61" applyFont="1" applyBorder="1" applyAlignment="1">
      <alignment horizontal="center"/>
    </xf>
    <xf numFmtId="44" fontId="2" fillId="0" borderId="29" xfId="61" applyFont="1" applyFill="1" applyBorder="1" applyAlignment="1">
      <alignment horizontal="center" wrapText="1"/>
    </xf>
    <xf numFmtId="0" fontId="2" fillId="0" borderId="35" xfId="0" applyFont="1" applyBorder="1" applyAlignment="1">
      <alignment horizontal="left" wrapText="1"/>
    </xf>
    <xf numFmtId="174" fontId="2" fillId="0" borderId="36" xfId="0" applyNumberFormat="1" applyFont="1" applyBorder="1" applyAlignment="1">
      <alignment horizontal="center"/>
    </xf>
    <xf numFmtId="44" fontId="2" fillId="0" borderId="37" xfId="61" applyFont="1" applyFill="1" applyBorder="1" applyAlignment="1">
      <alignment horizontal="center"/>
    </xf>
    <xf numFmtId="44" fontId="7" fillId="0" borderId="37" xfId="61" applyFont="1" applyFill="1" applyBorder="1" applyAlignment="1">
      <alignment horizontal="center"/>
    </xf>
    <xf numFmtId="0" fontId="7" fillId="0" borderId="27" xfId="0" applyFont="1" applyBorder="1" applyAlignment="1">
      <alignment horizontal="left" wrapText="1"/>
    </xf>
    <xf numFmtId="174" fontId="2" fillId="0" borderId="38" xfId="0" applyNumberFormat="1" applyFont="1" applyBorder="1" applyAlignment="1">
      <alignment horizontal="center"/>
    </xf>
    <xf numFmtId="44" fontId="2" fillId="0" borderId="29" xfId="61" applyFont="1" applyFill="1" applyBorder="1" applyAlignment="1">
      <alignment horizontal="center"/>
    </xf>
    <xf numFmtId="49" fontId="2" fillId="0" borderId="34" xfId="0" applyNumberFormat="1" applyFont="1" applyBorder="1" applyAlignment="1">
      <alignment horizontal="center" vertical="top"/>
    </xf>
    <xf numFmtId="49" fontId="2" fillId="0" borderId="35" xfId="0" applyNumberFormat="1" applyFont="1" applyBorder="1" applyAlignment="1">
      <alignment horizontal="center" vertical="top"/>
    </xf>
    <xf numFmtId="49" fontId="2" fillId="0" borderId="35" xfId="0" applyNumberFormat="1" applyFont="1" applyBorder="1" applyAlignment="1">
      <alignment wrapText="1"/>
    </xf>
    <xf numFmtId="44" fontId="2" fillId="0" borderId="37" xfId="61" applyFont="1" applyFill="1" applyBorder="1" applyAlignment="1">
      <alignment horizontal="center" wrapText="1"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31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left" vertical="top" wrapText="1"/>
    </xf>
    <xf numFmtId="174" fontId="2" fillId="0" borderId="3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left" vertical="top" wrapText="1"/>
    </xf>
    <xf numFmtId="174" fontId="2" fillId="0" borderId="27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40" xfId="0" applyFont="1" applyBorder="1" applyAlignment="1">
      <alignment horizontal="left" vertical="top" wrapText="1"/>
    </xf>
    <xf numFmtId="49" fontId="2" fillId="0" borderId="40" xfId="0" applyNumberFormat="1" applyFont="1" applyBorder="1" applyAlignment="1">
      <alignment horizontal="left" wrapText="1"/>
    </xf>
    <xf numFmtId="174" fontId="2" fillId="0" borderId="40" xfId="0" applyNumberFormat="1" applyFont="1" applyBorder="1" applyAlignment="1">
      <alignment horizontal="center"/>
    </xf>
    <xf numFmtId="44" fontId="2" fillId="0" borderId="40" xfId="61" applyFont="1" applyBorder="1" applyAlignment="1">
      <alignment horizontal="center"/>
    </xf>
    <xf numFmtId="44" fontId="7" fillId="0" borderId="41" xfId="61" applyFont="1" applyFill="1" applyBorder="1" applyAlignment="1">
      <alignment horizontal="center"/>
    </xf>
    <xf numFmtId="174" fontId="69" fillId="0" borderId="40" xfId="0" applyNumberFormat="1" applyFont="1" applyBorder="1" applyAlignment="1">
      <alignment horizontal="center" vertical="center"/>
    </xf>
    <xf numFmtId="44" fontId="69" fillId="0" borderId="40" xfId="61" applyFont="1" applyBorder="1" applyAlignment="1">
      <alignment horizontal="center" vertical="center"/>
    </xf>
    <xf numFmtId="44" fontId="69" fillId="0" borderId="41" xfId="61" applyFont="1" applyBorder="1" applyAlignment="1">
      <alignment horizontal="center" vertical="center"/>
    </xf>
    <xf numFmtId="174" fontId="69" fillId="0" borderId="42" xfId="0" applyNumberFormat="1" applyFont="1" applyBorder="1" applyAlignment="1">
      <alignment horizontal="center" vertical="center"/>
    </xf>
    <xf numFmtId="44" fontId="69" fillId="0" borderId="42" xfId="61" applyFont="1" applyBorder="1" applyAlignment="1">
      <alignment horizontal="center" vertical="center"/>
    </xf>
    <xf numFmtId="44" fontId="69" fillId="0" borderId="43" xfId="6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44" fontId="2" fillId="0" borderId="0" xfId="61" applyFont="1" applyBorder="1" applyAlignment="1">
      <alignment/>
    </xf>
    <xf numFmtId="44" fontId="2" fillId="0" borderId="19" xfId="61" applyFont="1" applyBorder="1" applyAlignment="1">
      <alignment/>
    </xf>
    <xf numFmtId="0" fontId="8" fillId="0" borderId="0" xfId="0" applyFont="1" applyAlignment="1">
      <alignment horizontal="center" vertical="top"/>
    </xf>
    <xf numFmtId="44" fontId="8" fillId="0" borderId="0" xfId="61" applyFont="1" applyFill="1" applyBorder="1" applyAlignment="1" applyProtection="1">
      <alignment horizontal="center" vertical="top"/>
      <protection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vertical="top"/>
    </xf>
    <xf numFmtId="44" fontId="2" fillId="0" borderId="0" xfId="61" applyFont="1" applyAlignment="1">
      <alignment/>
    </xf>
    <xf numFmtId="2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2" fontId="70" fillId="33" borderId="0" xfId="0" applyNumberFormat="1" applyFont="1" applyFill="1" applyAlignment="1">
      <alignment horizontal="left" vertical="top" wrapText="1" readingOrder="1"/>
    </xf>
    <xf numFmtId="0" fontId="71" fillId="0" borderId="0" xfId="0" applyFont="1" applyAlignment="1">
      <alignment vertical="center"/>
    </xf>
    <xf numFmtId="44" fontId="0" fillId="0" borderId="0" xfId="64" applyFont="1" applyFill="1" applyAlignment="1" applyProtection="1">
      <alignment vertical="top" wrapText="1"/>
      <protection/>
    </xf>
    <xf numFmtId="2" fontId="70" fillId="33" borderId="0" xfId="0" applyNumberFormat="1" applyFont="1" applyFill="1" applyAlignment="1">
      <alignment vertical="top" wrapText="1" readingOrder="1"/>
    </xf>
    <xf numFmtId="0" fontId="60" fillId="0" borderId="0" xfId="0" applyFont="1" applyAlignment="1">
      <alignment horizontal="center"/>
    </xf>
    <xf numFmtId="2" fontId="63" fillId="0" borderId="10" xfId="0" applyNumberFormat="1" applyFont="1" applyBorder="1" applyAlignment="1">
      <alignment horizontal="center"/>
    </xf>
    <xf numFmtId="0" fontId="63" fillId="0" borderId="44" xfId="0" applyFont="1" applyBorder="1" applyAlignment="1">
      <alignment/>
    </xf>
    <xf numFmtId="0" fontId="0" fillId="0" borderId="0" xfId="0" applyAlignment="1">
      <alignment/>
    </xf>
    <xf numFmtId="0" fontId="63" fillId="0" borderId="10" xfId="0" applyFont="1" applyFill="1" applyBorder="1" applyAlignment="1">
      <alignment horizontal="right"/>
    </xf>
    <xf numFmtId="0" fontId="63" fillId="0" borderId="10" xfId="0" applyFont="1" applyFill="1" applyBorder="1" applyAlignment="1">
      <alignment horizontal="left" wrapText="1"/>
    </xf>
    <xf numFmtId="2" fontId="63" fillId="0" borderId="10" xfId="0" applyNumberFormat="1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/>
    </xf>
    <xf numFmtId="2" fontId="60" fillId="0" borderId="10" xfId="0" applyNumberFormat="1" applyFont="1" applyFill="1" applyBorder="1" applyAlignment="1">
      <alignment horizontal="right"/>
    </xf>
    <xf numFmtId="169" fontId="63" fillId="0" borderId="10" xfId="0" applyNumberFormat="1" applyFont="1" applyFill="1" applyBorder="1" applyAlignment="1">
      <alignment horizontal="right"/>
    </xf>
    <xf numFmtId="1" fontId="65" fillId="0" borderId="10" xfId="0" applyNumberFormat="1" applyFont="1" applyBorder="1" applyAlignment="1" quotePrefix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 vertical="center"/>
    </xf>
    <xf numFmtId="44" fontId="0" fillId="0" borderId="0" xfId="64" applyFont="1" applyFill="1" applyAlignment="1" applyProtection="1">
      <alignment horizontal="center" vertical="top" wrapText="1"/>
      <protection/>
    </xf>
    <xf numFmtId="0" fontId="68" fillId="0" borderId="0" xfId="0" applyFont="1" applyAlignment="1">
      <alignment horizontal="center" vertical="center"/>
    </xf>
    <xf numFmtId="44" fontId="63" fillId="0" borderId="10" xfId="61" applyFont="1" applyBorder="1" applyAlignment="1">
      <alignment horizontal="center"/>
    </xf>
    <xf numFmtId="44" fontId="63" fillId="0" borderId="10" xfId="61" applyFont="1" applyBorder="1" applyAlignment="1" applyProtection="1">
      <alignment horizontal="center"/>
      <protection locked="0"/>
    </xf>
    <xf numFmtId="44" fontId="63" fillId="0" borderId="10" xfId="61" applyFont="1" applyFill="1" applyBorder="1" applyAlignment="1" applyProtection="1">
      <alignment horizontal="center"/>
      <protection locked="0"/>
    </xf>
    <xf numFmtId="44" fontId="63" fillId="0" borderId="10" xfId="61" applyFont="1" applyBorder="1" applyAlignment="1" applyProtection="1">
      <alignment horizontal="right"/>
      <protection locked="0"/>
    </xf>
    <xf numFmtId="44" fontId="0" fillId="0" borderId="0" xfId="61" applyFont="1" applyAlignment="1">
      <alignment/>
    </xf>
    <xf numFmtId="0" fontId="0" fillId="0" borderId="0" xfId="0" applyAlignment="1">
      <alignment/>
    </xf>
    <xf numFmtId="44" fontId="0" fillId="0" borderId="0" xfId="61" applyFont="1" applyFill="1" applyAlignment="1" applyProtection="1">
      <alignment vertical="top" wrapText="1"/>
      <protection/>
    </xf>
    <xf numFmtId="44" fontId="68" fillId="0" borderId="0" xfId="61" applyFont="1" applyAlignment="1">
      <alignment vertical="center"/>
    </xf>
    <xf numFmtId="44" fontId="60" fillId="0" borderId="10" xfId="61" applyFont="1" applyBorder="1" applyAlignment="1">
      <alignment horizontal="center"/>
    </xf>
    <xf numFmtId="44" fontId="2" fillId="0" borderId="14" xfId="61" applyFont="1" applyBorder="1" applyAlignment="1">
      <alignment horizontal="center" vertical="center" wrapText="1"/>
    </xf>
    <xf numFmtId="1" fontId="65" fillId="0" borderId="45" xfId="0" applyNumberFormat="1" applyFont="1" applyBorder="1" applyAlignment="1" quotePrefix="1">
      <alignment horizontal="center" vertical="center" wrapText="1"/>
    </xf>
    <xf numFmtId="1" fontId="65" fillId="0" borderId="15" xfId="0" applyNumberFormat="1" applyFont="1" applyBorder="1" applyAlignment="1" quotePrefix="1">
      <alignment horizontal="center" vertical="center" wrapText="1"/>
    </xf>
    <xf numFmtId="44" fontId="2" fillId="0" borderId="15" xfId="61" applyFont="1" applyBorder="1" applyAlignment="1">
      <alignment horizontal="center" vertical="center" wrapText="1"/>
    </xf>
    <xf numFmtId="44" fontId="4" fillId="0" borderId="46" xfId="0" applyNumberFormat="1" applyFont="1" applyBorder="1" applyAlignment="1">
      <alignment horizontal="center" vertical="center" wrapText="1"/>
    </xf>
    <xf numFmtId="44" fontId="2" fillId="0" borderId="14" xfId="61" applyFont="1" applyBorder="1" applyAlignment="1" applyProtection="1">
      <alignment horizontal="center" vertical="center" wrapText="1"/>
      <protection locked="0"/>
    </xf>
    <xf numFmtId="0" fontId="60" fillId="0" borderId="0" xfId="0" applyFont="1" applyAlignment="1" applyProtection="1">
      <alignment horizontal="left"/>
      <protection/>
    </xf>
    <xf numFmtId="49" fontId="2" fillId="0" borderId="30" xfId="0" applyNumberFormat="1" applyFont="1" applyBorder="1" applyAlignment="1">
      <alignment horizontal="center" wrapText="1"/>
    </xf>
    <xf numFmtId="49" fontId="69" fillId="0" borderId="47" xfId="0" applyNumberFormat="1" applyFont="1" applyBorder="1" applyAlignment="1">
      <alignment horizontal="center" vertical="center" wrapText="1"/>
    </xf>
    <xf numFmtId="49" fontId="69" fillId="0" borderId="48" xfId="0" applyNumberFormat="1" applyFont="1" applyBorder="1" applyAlignment="1">
      <alignment horizontal="center" vertical="center" wrapText="1"/>
    </xf>
    <xf numFmtId="49" fontId="69" fillId="0" borderId="49" xfId="0" applyNumberFormat="1" applyFont="1" applyBorder="1" applyAlignment="1">
      <alignment horizontal="center" vertical="center" wrapText="1"/>
    </xf>
    <xf numFmtId="49" fontId="69" fillId="0" borderId="50" xfId="0" applyNumberFormat="1" applyFont="1" applyBorder="1" applyAlignment="1">
      <alignment horizontal="center" vertical="center" wrapText="1"/>
    </xf>
    <xf numFmtId="49" fontId="69" fillId="0" borderId="51" xfId="0" applyNumberFormat="1" applyFont="1" applyBorder="1" applyAlignment="1">
      <alignment horizontal="center" vertical="center" wrapText="1"/>
    </xf>
    <xf numFmtId="49" fontId="69" fillId="0" borderId="52" xfId="0" applyNumberFormat="1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71" fillId="0" borderId="20" xfId="0" applyFont="1" applyBorder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68" fillId="0" borderId="20" xfId="0" applyFont="1" applyBorder="1" applyAlignment="1">
      <alignment horizontal="left" vertical="center"/>
    </xf>
    <xf numFmtId="0" fontId="68" fillId="0" borderId="0" xfId="0" applyFont="1" applyAlignment="1">
      <alignment horizontal="left" vertical="center"/>
    </xf>
    <xf numFmtId="2" fontId="72" fillId="33" borderId="0" xfId="0" applyNumberFormat="1" applyFont="1" applyFill="1" applyAlignment="1">
      <alignment horizontal="center" vertical="top" wrapText="1" readingOrder="1"/>
    </xf>
    <xf numFmtId="2" fontId="70" fillId="33" borderId="0" xfId="0" applyNumberFormat="1" applyFont="1" applyFill="1" applyAlignment="1">
      <alignment horizontal="left" vertical="top" wrapText="1" readingOrder="1"/>
    </xf>
    <xf numFmtId="2" fontId="73" fillId="33" borderId="56" xfId="0" applyNumberFormat="1" applyFont="1" applyFill="1" applyBorder="1" applyAlignment="1">
      <alignment horizontal="center" vertical="center" wrapText="1" readingOrder="1"/>
    </xf>
    <xf numFmtId="2" fontId="73" fillId="33" borderId="0" xfId="0" applyNumberFormat="1" applyFont="1" applyFill="1" applyAlignment="1">
      <alignment horizontal="left" vertical="top" wrapText="1" readingOrder="1"/>
    </xf>
    <xf numFmtId="176" fontId="73" fillId="33" borderId="56" xfId="0" applyNumberFormat="1" applyFont="1" applyFill="1" applyBorder="1" applyAlignment="1">
      <alignment horizontal="center" vertical="center" wrapText="1" readingOrder="1"/>
    </xf>
    <xf numFmtId="2" fontId="74" fillId="33" borderId="57" xfId="0" applyNumberFormat="1" applyFont="1" applyFill="1" applyBorder="1" applyAlignment="1">
      <alignment horizontal="left" vertical="top" wrapText="1" readingOrder="1"/>
    </xf>
    <xf numFmtId="2" fontId="74" fillId="33" borderId="57" xfId="0" applyNumberFormat="1" applyFont="1" applyFill="1" applyBorder="1" applyAlignment="1">
      <alignment horizontal="right" vertical="top" wrapText="1" readingOrder="1"/>
    </xf>
    <xf numFmtId="2" fontId="74" fillId="33" borderId="56" xfId="0" applyNumberFormat="1" applyFont="1" applyFill="1" applyBorder="1" applyAlignment="1">
      <alignment horizontal="center" vertical="top" wrapText="1" readingOrder="1"/>
    </xf>
    <xf numFmtId="2" fontId="74" fillId="33" borderId="56" xfId="0" applyNumberFormat="1" applyFont="1" applyFill="1" applyBorder="1" applyAlignment="1">
      <alignment horizontal="left" vertical="top" wrapText="1" readingOrder="1"/>
    </xf>
    <xf numFmtId="44" fontId="74" fillId="33" borderId="56" xfId="61" applyFont="1" applyFill="1" applyBorder="1" applyAlignment="1">
      <alignment horizontal="right" vertical="top" wrapText="1" readingOrder="1"/>
    </xf>
    <xf numFmtId="2" fontId="73" fillId="33" borderId="57" xfId="0" applyNumberFormat="1" applyFont="1" applyFill="1" applyBorder="1" applyAlignment="1">
      <alignment horizontal="center" vertical="center" wrapText="1" readingOrder="1"/>
    </xf>
    <xf numFmtId="2" fontId="73" fillId="33" borderId="57" xfId="0" applyNumberFormat="1" applyFont="1" applyFill="1" applyBorder="1" applyAlignment="1">
      <alignment horizontal="right" vertical="top" wrapText="1" readingOrder="1"/>
    </xf>
    <xf numFmtId="2" fontId="73" fillId="33" borderId="56" xfId="0" applyNumberFormat="1" applyFont="1" applyFill="1" applyBorder="1" applyAlignment="1">
      <alignment horizontal="center" vertical="top" wrapText="1" readingOrder="1"/>
    </xf>
    <xf numFmtId="2" fontId="73" fillId="33" borderId="56" xfId="0" applyNumberFormat="1" applyFont="1" applyFill="1" applyBorder="1" applyAlignment="1">
      <alignment horizontal="left" vertical="top" wrapText="1" readingOrder="1"/>
    </xf>
    <xf numFmtId="2" fontId="73" fillId="33" borderId="56" xfId="0" applyNumberFormat="1" applyFont="1" applyFill="1" applyBorder="1" applyAlignment="1">
      <alignment horizontal="right" vertical="top" wrapText="1" readingOrder="1"/>
    </xf>
    <xf numFmtId="44" fontId="73" fillId="33" borderId="56" xfId="61" applyFont="1" applyFill="1" applyBorder="1" applyAlignment="1" applyProtection="1">
      <alignment horizontal="right" vertical="top" wrapText="1" readingOrder="1"/>
      <protection locked="0"/>
    </xf>
    <xf numFmtId="44" fontId="73" fillId="33" borderId="58" xfId="61" applyFont="1" applyFill="1" applyBorder="1" applyAlignment="1" applyProtection="1">
      <alignment horizontal="right" vertical="top" wrapText="1" readingOrder="1"/>
      <protection locked="0"/>
    </xf>
    <xf numFmtId="2" fontId="73" fillId="33" borderId="59" xfId="0" applyNumberFormat="1" applyFont="1" applyFill="1" applyBorder="1" applyAlignment="1">
      <alignment horizontal="right" vertical="top" wrapText="1" readingOrder="1"/>
    </xf>
    <xf numFmtId="2" fontId="73" fillId="33" borderId="58" xfId="0" applyNumberFormat="1" applyFont="1" applyFill="1" applyBorder="1" applyAlignment="1">
      <alignment horizontal="center" vertical="top" wrapText="1" readingOrder="1"/>
    </xf>
    <xf numFmtId="2" fontId="73" fillId="33" borderId="58" xfId="0" applyNumberFormat="1" applyFont="1" applyFill="1" applyBorder="1" applyAlignment="1">
      <alignment horizontal="left" vertical="top" wrapText="1" readingOrder="1"/>
    </xf>
    <xf numFmtId="2" fontId="73" fillId="33" borderId="58" xfId="0" applyNumberFormat="1" applyFont="1" applyFill="1" applyBorder="1" applyAlignment="1">
      <alignment horizontal="right" vertical="top" wrapText="1" readingOrder="1"/>
    </xf>
    <xf numFmtId="44" fontId="74" fillId="33" borderId="58" xfId="61" applyFont="1" applyFill="1" applyBorder="1" applyAlignment="1">
      <alignment horizontal="right" vertical="top" wrapText="1" readingOrder="1"/>
    </xf>
    <xf numFmtId="2" fontId="74" fillId="33" borderId="60" xfId="0" applyNumberFormat="1" applyFont="1" applyFill="1" applyBorder="1" applyAlignment="1">
      <alignment horizontal="right" vertical="top" wrapText="1" readingOrder="1"/>
    </xf>
    <xf numFmtId="2" fontId="74" fillId="33" borderId="61" xfId="0" applyNumberFormat="1" applyFont="1" applyFill="1" applyBorder="1" applyAlignment="1">
      <alignment horizontal="center" vertical="top" wrapText="1" readingOrder="1"/>
    </xf>
    <xf numFmtId="2" fontId="74" fillId="33" borderId="61" xfId="0" applyNumberFormat="1" applyFont="1" applyFill="1" applyBorder="1" applyAlignment="1">
      <alignment horizontal="left" vertical="top" wrapText="1" readingOrder="1"/>
    </xf>
    <xf numFmtId="44" fontId="74" fillId="33" borderId="61" xfId="61" applyFont="1" applyFill="1" applyBorder="1" applyAlignment="1">
      <alignment horizontal="right" vertical="top" wrapText="1" readingOrder="1"/>
    </xf>
    <xf numFmtId="2" fontId="73" fillId="33" borderId="62" xfId="0" applyNumberFormat="1" applyFont="1" applyFill="1" applyBorder="1" applyAlignment="1">
      <alignment horizontal="right" vertical="top" wrapText="1" readingOrder="1"/>
    </xf>
    <xf numFmtId="2" fontId="73" fillId="33" borderId="63" xfId="0" applyNumberFormat="1" applyFont="1" applyFill="1" applyBorder="1" applyAlignment="1">
      <alignment horizontal="center" vertical="top" wrapText="1" readingOrder="1"/>
    </xf>
    <xf numFmtId="2" fontId="73" fillId="33" borderId="63" xfId="0" applyNumberFormat="1" applyFont="1" applyFill="1" applyBorder="1" applyAlignment="1">
      <alignment horizontal="left" vertical="top" wrapText="1" readingOrder="1"/>
    </xf>
    <xf numFmtId="2" fontId="73" fillId="33" borderId="63" xfId="0" applyNumberFormat="1" applyFont="1" applyFill="1" applyBorder="1" applyAlignment="1">
      <alignment horizontal="right" vertical="top" wrapText="1" readingOrder="1"/>
    </xf>
    <xf numFmtId="44" fontId="73" fillId="33" borderId="63" xfId="61" applyFont="1" applyFill="1" applyBorder="1" applyAlignment="1" applyProtection="1">
      <alignment horizontal="right" vertical="top" wrapText="1" readingOrder="1"/>
      <protection locked="0"/>
    </xf>
    <xf numFmtId="2" fontId="75" fillId="33" borderId="56" xfId="0" applyNumberFormat="1" applyFont="1" applyFill="1" applyBorder="1" applyAlignment="1">
      <alignment horizontal="right" vertical="top" wrapText="1" readingOrder="1"/>
    </xf>
    <xf numFmtId="2" fontId="73" fillId="33" borderId="56" xfId="0" applyNumberFormat="1" applyFont="1" applyFill="1" applyBorder="1" applyAlignment="1" applyProtection="1">
      <alignment horizontal="right" vertical="top" wrapText="1" readingOrder="1"/>
      <protection locked="0"/>
    </xf>
    <xf numFmtId="2" fontId="73" fillId="33" borderId="64" xfId="0" applyNumberFormat="1" applyFont="1" applyFill="1" applyBorder="1" applyAlignment="1">
      <alignment horizontal="right" vertical="top" wrapText="1" readingOrder="1"/>
    </xf>
    <xf numFmtId="2" fontId="73" fillId="33" borderId="65" xfId="0" applyNumberFormat="1" applyFont="1" applyFill="1" applyBorder="1" applyAlignment="1">
      <alignment horizontal="center" vertical="top" wrapText="1" readingOrder="1"/>
    </xf>
    <xf numFmtId="2" fontId="73" fillId="33" borderId="65" xfId="0" applyNumberFormat="1" applyFont="1" applyFill="1" applyBorder="1" applyAlignment="1">
      <alignment horizontal="left" vertical="top" wrapText="1" readingOrder="1"/>
    </xf>
    <xf numFmtId="2" fontId="73" fillId="33" borderId="65" xfId="0" applyNumberFormat="1" applyFont="1" applyFill="1" applyBorder="1" applyAlignment="1">
      <alignment horizontal="right" vertical="top" wrapText="1" readingOrder="1"/>
    </xf>
    <xf numFmtId="2" fontId="73" fillId="33" borderId="65" xfId="0" applyNumberFormat="1" applyFont="1" applyFill="1" applyBorder="1" applyAlignment="1" applyProtection="1">
      <alignment horizontal="right" vertical="top" wrapText="1" readingOrder="1"/>
      <protection locked="0"/>
    </xf>
    <xf numFmtId="2" fontId="73" fillId="33" borderId="63" xfId="0" applyNumberFormat="1" applyFont="1" applyFill="1" applyBorder="1" applyAlignment="1" applyProtection="1">
      <alignment horizontal="right" vertical="top" wrapText="1" readingOrder="1"/>
      <protection locked="0"/>
    </xf>
    <xf numFmtId="44" fontId="74" fillId="33" borderId="65" xfId="61" applyFont="1" applyFill="1" applyBorder="1" applyAlignment="1">
      <alignment horizontal="right" vertical="top" wrapText="1" readingOrder="1"/>
    </xf>
    <xf numFmtId="2" fontId="74" fillId="33" borderId="66" xfId="0" applyNumberFormat="1" applyFont="1" applyFill="1" applyBorder="1" applyAlignment="1">
      <alignment horizontal="right" vertical="top" wrapText="1" readingOrder="1"/>
    </xf>
    <xf numFmtId="2" fontId="74" fillId="33" borderId="67" xfId="0" applyNumberFormat="1" applyFont="1" applyFill="1" applyBorder="1" applyAlignment="1">
      <alignment horizontal="center" vertical="top" wrapText="1" readingOrder="1"/>
    </xf>
    <xf numFmtId="2" fontId="74" fillId="33" borderId="67" xfId="0" applyNumberFormat="1" applyFont="1" applyFill="1" applyBorder="1" applyAlignment="1">
      <alignment horizontal="left" vertical="top" wrapText="1" readingOrder="1"/>
    </xf>
    <xf numFmtId="44" fontId="74" fillId="33" borderId="67" xfId="61" applyFont="1" applyFill="1" applyBorder="1" applyAlignment="1">
      <alignment horizontal="right" vertical="top" wrapText="1" readingOrder="1"/>
    </xf>
    <xf numFmtId="2" fontId="73" fillId="33" borderId="66" xfId="0" applyNumberFormat="1" applyFont="1" applyFill="1" applyBorder="1" applyAlignment="1">
      <alignment horizontal="right" vertical="top" wrapText="1" readingOrder="1"/>
    </xf>
    <xf numFmtId="2" fontId="73" fillId="33" borderId="67" xfId="0" applyNumberFormat="1" applyFont="1" applyFill="1" applyBorder="1" applyAlignment="1">
      <alignment horizontal="center" vertical="top" wrapText="1" readingOrder="1"/>
    </xf>
    <xf numFmtId="2" fontId="73" fillId="33" borderId="67" xfId="0" applyNumberFormat="1" applyFont="1" applyFill="1" applyBorder="1" applyAlignment="1">
      <alignment horizontal="left" vertical="top" wrapText="1" readingOrder="1"/>
    </xf>
    <xf numFmtId="2" fontId="73" fillId="33" borderId="67" xfId="0" applyNumberFormat="1" applyFont="1" applyFill="1" applyBorder="1" applyAlignment="1">
      <alignment horizontal="right" vertical="top" wrapText="1" readingOrder="1"/>
    </xf>
    <xf numFmtId="2" fontId="73" fillId="33" borderId="67" xfId="0" applyNumberFormat="1" applyFont="1" applyFill="1" applyBorder="1" applyAlignment="1" applyProtection="1">
      <alignment horizontal="right" vertical="top" wrapText="1" readingOrder="1"/>
      <protection locked="0"/>
    </xf>
    <xf numFmtId="2" fontId="7" fillId="33" borderId="10" xfId="0" applyNumberFormat="1" applyFont="1" applyFill="1" applyBorder="1" applyAlignment="1">
      <alignment horizontal="center"/>
    </xf>
    <xf numFmtId="44" fontId="7" fillId="33" borderId="10" xfId="61" applyFont="1" applyFill="1" applyBorder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0" fillId="0" borderId="0" xfId="0" applyFont="1" applyAlignment="1" applyProtection="1">
      <alignment horizontal="center"/>
      <protection/>
    </xf>
    <xf numFmtId="0" fontId="67" fillId="0" borderId="0" xfId="52" applyFont="1" applyAlignment="1">
      <alignment horizontal="center"/>
      <protection/>
    </xf>
    <xf numFmtId="0" fontId="76" fillId="0" borderId="10" xfId="52" applyFont="1" applyBorder="1" applyAlignment="1">
      <alignment horizontal="center" vertical="center" wrapText="1"/>
      <protection/>
    </xf>
    <xf numFmtId="0" fontId="76" fillId="0" borderId="10" xfId="0" applyFont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Walutowy 3" xfId="64"/>
    <cellStyle name="Walutowy 3 2" xfId="65"/>
    <cellStyle name="Walutowy 4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G43" sqref="G43"/>
    </sheetView>
  </sheetViews>
  <sheetFormatPr defaultColWidth="9.140625" defaultRowHeight="15"/>
  <cols>
    <col min="1" max="1" width="4.7109375" style="63" customWidth="1"/>
    <col min="2" max="2" width="11.421875" style="63" customWidth="1"/>
    <col min="3" max="3" width="13.57421875" style="63" customWidth="1"/>
    <col min="4" max="4" width="57.8515625" style="157" customWidth="1"/>
    <col min="5" max="5" width="8.57421875" style="158" customWidth="1"/>
    <col min="6" max="6" width="10.7109375" style="158" customWidth="1"/>
    <col min="7" max="7" width="12.7109375" style="165" customWidth="1"/>
    <col min="8" max="8" width="17.28125" style="165" customWidth="1"/>
    <col min="9" max="16384" width="9.140625" style="63" customWidth="1"/>
  </cols>
  <sheetData>
    <row r="1" spans="1:8" ht="25.5" customHeight="1">
      <c r="A1" s="214" t="s">
        <v>61</v>
      </c>
      <c r="B1" s="215"/>
      <c r="C1" s="215"/>
      <c r="D1" s="215"/>
      <c r="E1" s="215"/>
      <c r="F1" s="215"/>
      <c r="G1" s="215"/>
      <c r="H1" s="216"/>
    </row>
    <row r="2" spans="1:8" s="65" customFormat="1" ht="15" customHeight="1">
      <c r="A2" s="217" t="s">
        <v>310</v>
      </c>
      <c r="B2" s="218"/>
      <c r="C2" s="218"/>
      <c r="D2" s="218"/>
      <c r="E2" s="218"/>
      <c r="F2" s="218"/>
      <c r="G2" s="218"/>
      <c r="H2" s="219"/>
    </row>
    <row r="3" spans="1:8" s="65" customFormat="1" ht="16.5" customHeight="1">
      <c r="A3" s="220" t="s">
        <v>311</v>
      </c>
      <c r="B3" s="221"/>
      <c r="C3" s="221"/>
      <c r="D3" s="221"/>
      <c r="E3" s="221"/>
      <c r="F3" s="221"/>
      <c r="G3" s="221"/>
      <c r="H3" s="222"/>
    </row>
    <row r="4" spans="1:8" s="65" customFormat="1" ht="16.5" customHeight="1">
      <c r="A4" s="223" t="s">
        <v>312</v>
      </c>
      <c r="B4" s="224"/>
      <c r="C4" s="224"/>
      <c r="D4" s="224"/>
      <c r="E4" s="224"/>
      <c r="F4" s="69"/>
      <c r="G4" s="70"/>
      <c r="H4" s="68"/>
    </row>
    <row r="5" spans="1:8" s="65" customFormat="1" ht="16.5" customHeight="1">
      <c r="A5" s="71" t="s">
        <v>313</v>
      </c>
      <c r="B5" s="72"/>
      <c r="C5" s="72"/>
      <c r="D5" s="72"/>
      <c r="E5" s="72"/>
      <c r="F5" s="72"/>
      <c r="G5" s="70"/>
      <c r="H5" s="68"/>
    </row>
    <row r="6" spans="1:8" s="65" customFormat="1" ht="16.5" customHeight="1">
      <c r="A6" s="225" t="s">
        <v>314</v>
      </c>
      <c r="B6" s="226"/>
      <c r="C6" s="226"/>
      <c r="D6" s="226"/>
      <c r="E6" s="226"/>
      <c r="F6" s="226"/>
      <c r="G6" s="226"/>
      <c r="H6" s="68"/>
    </row>
    <row r="7" spans="1:8" s="65" customFormat="1" ht="16.5" customHeight="1">
      <c r="A7" s="66"/>
      <c r="B7" s="67"/>
      <c r="C7" s="67"/>
      <c r="D7" s="67"/>
      <c r="E7" s="67"/>
      <c r="F7" s="67"/>
      <c r="G7" s="67"/>
      <c r="H7" s="68"/>
    </row>
    <row r="8" spans="1:8" ht="8.25" customHeight="1">
      <c r="A8" s="73"/>
      <c r="B8" s="74"/>
      <c r="C8" s="74"/>
      <c r="D8" s="67"/>
      <c r="E8" s="74"/>
      <c r="F8" s="74"/>
      <c r="G8" s="75"/>
      <c r="H8" s="76"/>
    </row>
    <row r="9" spans="1:8" ht="39" thickBot="1">
      <c r="A9" s="77" t="s">
        <v>315</v>
      </c>
      <c r="B9" s="78" t="s">
        <v>316</v>
      </c>
      <c r="C9" s="79" t="s">
        <v>317</v>
      </c>
      <c r="D9" s="80" t="s">
        <v>318</v>
      </c>
      <c r="E9" s="79" t="s">
        <v>319</v>
      </c>
      <c r="F9" s="81" t="s">
        <v>320</v>
      </c>
      <c r="G9" s="82" t="s">
        <v>321</v>
      </c>
      <c r="H9" s="83" t="s">
        <v>322</v>
      </c>
    </row>
    <row r="10" spans="1:8" s="91" customFormat="1" ht="24.75" customHeight="1" thickTop="1">
      <c r="A10" s="84"/>
      <c r="B10" s="85"/>
      <c r="C10" s="86"/>
      <c r="D10" s="87" t="s">
        <v>323</v>
      </c>
      <c r="E10" s="86"/>
      <c r="F10" s="88"/>
      <c r="G10" s="89"/>
      <c r="H10" s="90"/>
    </row>
    <row r="11" spans="1:8" ht="12.75">
      <c r="A11" s="92">
        <v>1</v>
      </c>
      <c r="B11" s="93" t="s">
        <v>324</v>
      </c>
      <c r="C11" s="93" t="s">
        <v>325</v>
      </c>
      <c r="D11" s="93" t="s">
        <v>326</v>
      </c>
      <c r="E11" s="94" t="s">
        <v>327</v>
      </c>
      <c r="F11" s="95">
        <v>0.3</v>
      </c>
      <c r="G11" s="96"/>
      <c r="H11" s="97">
        <f>ROUND($G11*F11,2)</f>
        <v>0</v>
      </c>
    </row>
    <row r="12" spans="1:8" ht="25.5">
      <c r="A12" s="92" t="s">
        <v>596</v>
      </c>
      <c r="B12" s="93" t="s">
        <v>328</v>
      </c>
      <c r="C12" s="93" t="s">
        <v>329</v>
      </c>
      <c r="D12" s="93" t="s">
        <v>595</v>
      </c>
      <c r="E12" s="94" t="s">
        <v>7</v>
      </c>
      <c r="F12" s="95">
        <v>20</v>
      </c>
      <c r="G12" s="96"/>
      <c r="H12" s="97">
        <f>G12*F12</f>
        <v>0</v>
      </c>
    </row>
    <row r="13" spans="1:8" ht="25.5">
      <c r="A13" s="92" t="s">
        <v>597</v>
      </c>
      <c r="B13" s="93" t="s">
        <v>328</v>
      </c>
      <c r="C13" s="93" t="s">
        <v>329</v>
      </c>
      <c r="D13" s="93" t="s">
        <v>330</v>
      </c>
      <c r="E13" s="94" t="s">
        <v>7</v>
      </c>
      <c r="F13" s="95">
        <v>20</v>
      </c>
      <c r="G13" s="96"/>
      <c r="H13" s="97">
        <f aca="true" t="shared" si="0" ref="H13:H18">G13*F13</f>
        <v>0</v>
      </c>
    </row>
    <row r="14" spans="1:8" ht="12.75">
      <c r="A14" s="92" t="s">
        <v>598</v>
      </c>
      <c r="B14" s="93" t="s">
        <v>328</v>
      </c>
      <c r="C14" s="93" t="s">
        <v>329</v>
      </c>
      <c r="D14" s="93" t="s">
        <v>331</v>
      </c>
      <c r="E14" s="94" t="s">
        <v>332</v>
      </c>
      <c r="F14" s="95">
        <v>345</v>
      </c>
      <c r="G14" s="96"/>
      <c r="H14" s="97">
        <f t="shared" si="0"/>
        <v>0</v>
      </c>
    </row>
    <row r="15" spans="1:8" ht="12.75">
      <c r="A15" s="92" t="s">
        <v>599</v>
      </c>
      <c r="B15" s="93" t="s">
        <v>328</v>
      </c>
      <c r="C15" s="93" t="s">
        <v>329</v>
      </c>
      <c r="D15" s="93" t="s">
        <v>333</v>
      </c>
      <c r="E15" s="94" t="s">
        <v>302</v>
      </c>
      <c r="F15" s="95">
        <v>518</v>
      </c>
      <c r="G15" s="96"/>
      <c r="H15" s="97">
        <f t="shared" si="0"/>
        <v>0</v>
      </c>
    </row>
    <row r="16" spans="1:8" ht="12.75">
      <c r="A16" s="92" t="s">
        <v>600</v>
      </c>
      <c r="B16" s="93" t="s">
        <v>328</v>
      </c>
      <c r="C16" s="93" t="s">
        <v>329</v>
      </c>
      <c r="D16" s="93" t="s">
        <v>334</v>
      </c>
      <c r="E16" s="94" t="s">
        <v>332</v>
      </c>
      <c r="F16" s="95">
        <v>48</v>
      </c>
      <c r="G16" s="96"/>
      <c r="H16" s="97">
        <f t="shared" si="0"/>
        <v>0</v>
      </c>
    </row>
    <row r="17" spans="1:8" ht="12.75">
      <c r="A17" s="92" t="s">
        <v>601</v>
      </c>
      <c r="B17" s="93" t="s">
        <v>328</v>
      </c>
      <c r="C17" s="93" t="s">
        <v>329</v>
      </c>
      <c r="D17" s="93" t="s">
        <v>335</v>
      </c>
      <c r="E17" s="94" t="s">
        <v>302</v>
      </c>
      <c r="F17" s="95">
        <v>1593</v>
      </c>
      <c r="G17" s="96"/>
      <c r="H17" s="97">
        <f>G17*F17</f>
        <v>0</v>
      </c>
    </row>
    <row r="18" spans="1:8" ht="25.5">
      <c r="A18" s="92" t="s">
        <v>602</v>
      </c>
      <c r="B18" s="93" t="s">
        <v>328</v>
      </c>
      <c r="C18" s="93" t="s">
        <v>329</v>
      </c>
      <c r="D18" s="93" t="s">
        <v>336</v>
      </c>
      <c r="E18" s="94" t="s">
        <v>6</v>
      </c>
      <c r="F18" s="95">
        <v>281</v>
      </c>
      <c r="G18" s="96"/>
      <c r="H18" s="97">
        <f t="shared" si="0"/>
        <v>0</v>
      </c>
    </row>
    <row r="19" spans="1:8" ht="12.75">
      <c r="A19" s="98"/>
      <c r="B19" s="99"/>
      <c r="C19" s="100"/>
      <c r="D19" s="101" t="s">
        <v>337</v>
      </c>
      <c r="E19" s="102"/>
      <c r="F19" s="103"/>
      <c r="G19" s="104"/>
      <c r="H19" s="105">
        <f>SUM(H11:H18)</f>
        <v>0</v>
      </c>
    </row>
    <row r="20" spans="1:8" ht="13.5" thickBot="1">
      <c r="A20" s="106"/>
      <c r="B20" s="107"/>
      <c r="C20" s="108"/>
      <c r="D20" s="109"/>
      <c r="E20" s="110"/>
      <c r="F20" s="111"/>
      <c r="G20" s="112"/>
      <c r="H20" s="113"/>
    </row>
    <row r="21" spans="1:8" ht="13.5" thickTop="1">
      <c r="A21" s="114"/>
      <c r="B21" s="115"/>
      <c r="C21" s="116"/>
      <c r="D21" s="117" t="s">
        <v>338</v>
      </c>
      <c r="E21" s="118"/>
      <c r="F21" s="119"/>
      <c r="G21" s="120"/>
      <c r="H21" s="121"/>
    </row>
    <row r="22" spans="1:8" ht="12.75">
      <c r="A22" s="92" t="s">
        <v>603</v>
      </c>
      <c r="B22" s="93" t="s">
        <v>328</v>
      </c>
      <c r="C22" s="93" t="s">
        <v>339</v>
      </c>
      <c r="D22" s="93" t="s">
        <v>340</v>
      </c>
      <c r="E22" s="94" t="s">
        <v>6</v>
      </c>
      <c r="F22" s="95">
        <v>1275.2</v>
      </c>
      <c r="G22" s="96"/>
      <c r="H22" s="97">
        <f>ROUND($G22*F22,2)</f>
        <v>0</v>
      </c>
    </row>
    <row r="23" spans="1:8" ht="12.75">
      <c r="A23" s="92" t="s">
        <v>345</v>
      </c>
      <c r="B23" s="93" t="s">
        <v>328</v>
      </c>
      <c r="C23" s="93" t="s">
        <v>341</v>
      </c>
      <c r="D23" s="93" t="s">
        <v>342</v>
      </c>
      <c r="E23" s="94" t="s">
        <v>302</v>
      </c>
      <c r="F23" s="95">
        <v>2657.5</v>
      </c>
      <c r="G23" s="96"/>
      <c r="H23" s="97">
        <f>ROUND($G23*F23,2)</f>
        <v>0</v>
      </c>
    </row>
    <row r="24" spans="1:8" ht="12.75">
      <c r="A24" s="106"/>
      <c r="B24" s="107"/>
      <c r="C24" s="108"/>
      <c r="D24" s="122"/>
      <c r="E24" s="110"/>
      <c r="F24" s="123"/>
      <c r="G24" s="112"/>
      <c r="H24" s="124"/>
    </row>
    <row r="25" spans="1:8" ht="12.75">
      <c r="A25" s="106"/>
      <c r="B25" s="107"/>
      <c r="C25" s="108"/>
      <c r="D25" s="122" t="s">
        <v>343</v>
      </c>
      <c r="E25" s="110"/>
      <c r="F25" s="123"/>
      <c r="G25" s="112"/>
      <c r="H25" s="125">
        <f>SUM(H22:H23)</f>
        <v>0</v>
      </c>
    </row>
    <row r="26" spans="1:8" ht="13.5" thickBot="1">
      <c r="A26" s="106"/>
      <c r="B26" s="107"/>
      <c r="C26" s="108"/>
      <c r="D26" s="122"/>
      <c r="E26" s="110"/>
      <c r="F26" s="123"/>
      <c r="G26" s="112"/>
      <c r="H26" s="125"/>
    </row>
    <row r="27" spans="1:8" ht="13.5" thickTop="1">
      <c r="A27" s="114"/>
      <c r="B27" s="115"/>
      <c r="C27" s="116"/>
      <c r="D27" s="126" t="s">
        <v>344</v>
      </c>
      <c r="E27" s="118"/>
      <c r="F27" s="127"/>
      <c r="G27" s="120"/>
      <c r="H27" s="128"/>
    </row>
    <row r="28" spans="1:8" ht="25.5">
      <c r="A28" s="129" t="s">
        <v>349</v>
      </c>
      <c r="B28" s="130" t="s">
        <v>328</v>
      </c>
      <c r="C28" s="130" t="s">
        <v>346</v>
      </c>
      <c r="D28" s="131" t="s">
        <v>347</v>
      </c>
      <c r="E28" s="110"/>
      <c r="F28" s="111"/>
      <c r="G28" s="112"/>
      <c r="H28" s="132"/>
    </row>
    <row r="29" spans="1:8" ht="14.25">
      <c r="A29" s="133"/>
      <c r="B29" s="134"/>
      <c r="C29" s="135"/>
      <c r="D29" s="93"/>
      <c r="E29" s="94" t="s">
        <v>348</v>
      </c>
      <c r="F29" s="95">
        <v>2657.5</v>
      </c>
      <c r="G29" s="96"/>
      <c r="H29" s="97">
        <f>ROUND($G29*F29,2)</f>
        <v>0</v>
      </c>
    </row>
    <row r="30" spans="1:8" ht="25.5">
      <c r="A30" s="129" t="s">
        <v>604</v>
      </c>
      <c r="B30" s="130" t="s">
        <v>328</v>
      </c>
      <c r="C30" s="130" t="s">
        <v>350</v>
      </c>
      <c r="D30" s="131" t="s">
        <v>351</v>
      </c>
      <c r="E30" s="110"/>
      <c r="F30" s="111"/>
      <c r="G30" s="112"/>
      <c r="H30" s="132"/>
    </row>
    <row r="31" spans="1:8" ht="14.25">
      <c r="A31" s="133"/>
      <c r="B31" s="134"/>
      <c r="C31" s="135"/>
      <c r="D31" s="93"/>
      <c r="E31" s="94" t="s">
        <v>348</v>
      </c>
      <c r="F31" s="95">
        <v>2657.5</v>
      </c>
      <c r="G31" s="96"/>
      <c r="H31" s="97">
        <f>ROUND($G31*F31,2)</f>
        <v>0</v>
      </c>
    </row>
    <row r="32" spans="1:8" ht="12.75">
      <c r="A32" s="136"/>
      <c r="B32" s="108"/>
      <c r="C32" s="137"/>
      <c r="D32" s="109" t="s">
        <v>352</v>
      </c>
      <c r="E32" s="138"/>
      <c r="F32" s="123"/>
      <c r="G32" s="112"/>
      <c r="H32" s="125">
        <f>SUM(H28:H31)</f>
        <v>0</v>
      </c>
    </row>
    <row r="33" spans="1:8" ht="13.5" thickBot="1">
      <c r="A33" s="136"/>
      <c r="B33" s="108"/>
      <c r="C33" s="137"/>
      <c r="D33" s="109"/>
      <c r="E33" s="138"/>
      <c r="F33" s="123"/>
      <c r="G33" s="112"/>
      <c r="H33" s="125"/>
    </row>
    <row r="34" spans="1:8" ht="13.5" thickTop="1">
      <c r="A34" s="139"/>
      <c r="B34" s="116"/>
      <c r="C34" s="140"/>
      <c r="D34" s="117" t="s">
        <v>353</v>
      </c>
      <c r="E34" s="141"/>
      <c r="F34" s="127"/>
      <c r="G34" s="120"/>
      <c r="H34" s="128"/>
    </row>
    <row r="35" spans="1:8" ht="25.5">
      <c r="A35" s="133">
        <v>13</v>
      </c>
      <c r="B35" s="134" t="s">
        <v>328</v>
      </c>
      <c r="C35" s="135" t="s">
        <v>354</v>
      </c>
      <c r="D35" s="93" t="s">
        <v>355</v>
      </c>
      <c r="E35" s="94" t="s">
        <v>302</v>
      </c>
      <c r="F35" s="95">
        <v>1645</v>
      </c>
      <c r="G35" s="96"/>
      <c r="H35" s="97">
        <f>ROUND($G35*F35,2)</f>
        <v>0</v>
      </c>
    </row>
    <row r="36" spans="1:8" ht="25.5">
      <c r="A36" s="207" t="s">
        <v>605</v>
      </c>
      <c r="B36" s="93" t="s">
        <v>328</v>
      </c>
      <c r="C36" s="93" t="s">
        <v>354</v>
      </c>
      <c r="D36" s="93" t="s">
        <v>356</v>
      </c>
      <c r="E36" s="94" t="s">
        <v>302</v>
      </c>
      <c r="F36" s="95">
        <v>1012.5</v>
      </c>
      <c r="G36" s="96"/>
      <c r="H36" s="97">
        <f>ROUND($G36*F36,2)</f>
        <v>0</v>
      </c>
    </row>
    <row r="37" spans="1:8" ht="12.75">
      <c r="A37" s="136"/>
      <c r="B37" s="108"/>
      <c r="C37" s="137"/>
      <c r="D37" s="109"/>
      <c r="E37" s="138"/>
      <c r="F37" s="123"/>
      <c r="G37" s="112"/>
      <c r="H37" s="124"/>
    </row>
    <row r="38" spans="1:8" ht="12.75">
      <c r="A38" s="136"/>
      <c r="B38" s="108"/>
      <c r="C38" s="137"/>
      <c r="D38" s="109" t="s">
        <v>357</v>
      </c>
      <c r="E38" s="138"/>
      <c r="F38" s="123"/>
      <c r="G38" s="112"/>
      <c r="H38" s="125">
        <f>SUM(H35:H36)</f>
        <v>0</v>
      </c>
    </row>
    <row r="39" spans="1:8" ht="13.5" thickBot="1">
      <c r="A39" s="136"/>
      <c r="B39" s="108"/>
      <c r="C39" s="137"/>
      <c r="D39" s="109"/>
      <c r="E39" s="138"/>
      <c r="F39" s="123"/>
      <c r="G39" s="112"/>
      <c r="H39" s="125"/>
    </row>
    <row r="40" spans="1:8" ht="13.5" thickTop="1">
      <c r="A40" s="139"/>
      <c r="B40" s="116"/>
      <c r="C40" s="140"/>
      <c r="D40" s="117" t="s">
        <v>358</v>
      </c>
      <c r="E40" s="141"/>
      <c r="F40" s="127"/>
      <c r="G40" s="120"/>
      <c r="H40" s="128"/>
    </row>
    <row r="41" spans="1:8" ht="25.5">
      <c r="A41" s="92" t="s">
        <v>606</v>
      </c>
      <c r="B41" s="93" t="s">
        <v>328</v>
      </c>
      <c r="C41" s="93" t="s">
        <v>359</v>
      </c>
      <c r="D41" s="93" t="s">
        <v>360</v>
      </c>
      <c r="E41" s="94" t="s">
        <v>332</v>
      </c>
      <c r="F41" s="95">
        <v>307</v>
      </c>
      <c r="G41" s="96"/>
      <c r="H41" s="97">
        <f>ROUND($G41*F41,2)</f>
        <v>0</v>
      </c>
    </row>
    <row r="42" spans="1:8" ht="12.75">
      <c r="A42" s="92" t="s">
        <v>607</v>
      </c>
      <c r="B42" s="93" t="s">
        <v>328</v>
      </c>
      <c r="C42" s="93" t="s">
        <v>361</v>
      </c>
      <c r="D42" s="93" t="s">
        <v>362</v>
      </c>
      <c r="E42" s="94" t="s">
        <v>332</v>
      </c>
      <c r="F42" s="95">
        <v>118</v>
      </c>
      <c r="G42" s="96"/>
      <c r="H42" s="97">
        <f>ROUND($G42*F42,2)</f>
        <v>0</v>
      </c>
    </row>
    <row r="43" spans="1:8" ht="25.5">
      <c r="A43" s="92" t="s">
        <v>608</v>
      </c>
      <c r="B43" s="93" t="s">
        <v>328</v>
      </c>
      <c r="C43" s="93" t="s">
        <v>363</v>
      </c>
      <c r="D43" s="93" t="s">
        <v>364</v>
      </c>
      <c r="E43" s="94" t="s">
        <v>332</v>
      </c>
      <c r="F43" s="95">
        <v>303</v>
      </c>
      <c r="G43" s="96"/>
      <c r="H43" s="97">
        <f>ROUND($G43*F43,2)</f>
        <v>0</v>
      </c>
    </row>
    <row r="44" spans="1:8" ht="12.75">
      <c r="A44" s="142"/>
      <c r="B44" s="143"/>
      <c r="C44" s="144"/>
      <c r="D44" s="145" t="s">
        <v>365</v>
      </c>
      <c r="E44" s="146"/>
      <c r="F44" s="146"/>
      <c r="G44" s="147"/>
      <c r="H44" s="148">
        <f>SUM(H41:H43)</f>
        <v>0</v>
      </c>
    </row>
    <row r="45" spans="1:8" ht="24.75" customHeight="1">
      <c r="A45" s="208" t="s">
        <v>366</v>
      </c>
      <c r="B45" s="209"/>
      <c r="C45" s="209"/>
      <c r="D45" s="209"/>
      <c r="E45" s="210"/>
      <c r="F45" s="149"/>
      <c r="G45" s="150"/>
      <c r="H45" s="151">
        <f>SUM(H19+H25+H32+H38+H44)</f>
        <v>0</v>
      </c>
    </row>
    <row r="46" spans="1:8" ht="24.75" customHeight="1">
      <c r="A46" s="208" t="s">
        <v>367</v>
      </c>
      <c r="B46" s="209"/>
      <c r="C46" s="209"/>
      <c r="D46" s="209"/>
      <c r="E46" s="210"/>
      <c r="F46" s="149"/>
      <c r="G46" s="150"/>
      <c r="H46" s="151">
        <f>H45*0.23</f>
        <v>0</v>
      </c>
    </row>
    <row r="47" spans="1:8" ht="24.75" customHeight="1">
      <c r="A47" s="211" t="s">
        <v>111</v>
      </c>
      <c r="B47" s="212"/>
      <c r="C47" s="212"/>
      <c r="D47" s="212"/>
      <c r="E47" s="213"/>
      <c r="F47" s="152"/>
      <c r="G47" s="153"/>
      <c r="H47" s="154">
        <f>H45+H46</f>
        <v>0</v>
      </c>
    </row>
    <row r="48" spans="1:8" ht="15" customHeight="1" hidden="1">
      <c r="A48" s="155">
        <v>58</v>
      </c>
      <c r="B48" s="156"/>
      <c r="G48" s="159"/>
      <c r="H48" s="160"/>
    </row>
    <row r="49" spans="1:8" ht="13.5" customHeight="1" hidden="1">
      <c r="A49" s="155">
        <v>76</v>
      </c>
      <c r="B49" s="156"/>
      <c r="E49" s="161" t="s">
        <v>368</v>
      </c>
      <c r="G49" s="159"/>
      <c r="H49" s="160"/>
    </row>
    <row r="50" spans="1:8" ht="13.5" customHeight="1" hidden="1">
      <c r="A50" s="155">
        <v>59</v>
      </c>
      <c r="B50" s="156"/>
      <c r="G50" s="162"/>
      <c r="H50" s="160"/>
    </row>
    <row r="51" spans="1:8" ht="15" customHeight="1" hidden="1">
      <c r="A51" s="155">
        <v>59</v>
      </c>
      <c r="B51" s="156"/>
      <c r="G51" s="162"/>
      <c r="H51" s="160"/>
    </row>
    <row r="52" spans="1:8" ht="15" customHeight="1" hidden="1">
      <c r="A52" s="155">
        <v>60</v>
      </c>
      <c r="B52" s="156"/>
      <c r="G52" s="162"/>
      <c r="H52" s="160"/>
    </row>
    <row r="53" spans="1:8" ht="14.25" hidden="1">
      <c r="A53" s="163"/>
      <c r="B53" s="158"/>
      <c r="E53" s="161"/>
      <c r="G53" s="162"/>
      <c r="H53" s="160"/>
    </row>
    <row r="54" spans="1:8" s="158" customFormat="1" ht="14.25" hidden="1">
      <c r="A54" s="164"/>
      <c r="B54" s="63"/>
      <c r="C54" s="63"/>
      <c r="D54" s="157"/>
      <c r="E54" s="161"/>
      <c r="G54" s="162"/>
      <c r="H54" s="160"/>
    </row>
    <row r="55" spans="1:8" s="158" customFormat="1" ht="14.25" hidden="1">
      <c r="A55" s="164"/>
      <c r="B55" s="63"/>
      <c r="C55" s="63"/>
      <c r="D55" s="157"/>
      <c r="E55" s="161" t="s">
        <v>369</v>
      </c>
      <c r="G55" s="162"/>
      <c r="H55" s="160"/>
    </row>
    <row r="56" spans="1:8" s="158" customFormat="1" ht="13.5" customHeight="1">
      <c r="A56" s="63"/>
      <c r="B56" s="63"/>
      <c r="C56" s="63"/>
      <c r="D56" s="157"/>
      <c r="G56" s="165"/>
      <c r="H56" s="165"/>
    </row>
    <row r="57" spans="1:8" s="158" customFormat="1" ht="13.5" customHeight="1">
      <c r="A57" s="63"/>
      <c r="B57" s="63"/>
      <c r="C57" s="63"/>
      <c r="D57" s="157"/>
      <c r="G57" s="165"/>
      <c r="H57" s="165"/>
    </row>
    <row r="58" spans="1:8" s="158" customFormat="1" ht="13.5" customHeight="1">
      <c r="A58" s="63"/>
      <c r="B58" s="63"/>
      <c r="C58" s="63"/>
      <c r="D58" s="157"/>
      <c r="G58" s="165"/>
      <c r="H58" s="165"/>
    </row>
    <row r="59" spans="1:8" s="158" customFormat="1" ht="13.5" customHeight="1">
      <c r="A59" s="63"/>
      <c r="B59" s="63"/>
      <c r="C59" s="63"/>
      <c r="D59" s="157"/>
      <c r="G59" s="165"/>
      <c r="H59" s="165"/>
    </row>
    <row r="60" spans="1:8" s="158" customFormat="1" ht="13.5" customHeight="1">
      <c r="A60" s="63"/>
      <c r="B60" s="63"/>
      <c r="C60" s="63"/>
      <c r="D60" s="157"/>
      <c r="G60" s="165"/>
      <c r="H60" s="165"/>
    </row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8.75" customHeight="1"/>
    <row r="69" ht="13.5" customHeight="1"/>
    <row r="70" ht="13.5" customHeight="1"/>
    <row r="71" ht="13.5" customHeight="1"/>
    <row r="72" ht="13.5" customHeight="1"/>
    <row r="73" ht="27.75" customHeight="1"/>
    <row r="74" ht="13.5" customHeight="1"/>
    <row r="75" ht="27.75" customHeight="1"/>
    <row r="76" ht="13.5" customHeight="1"/>
    <row r="77" ht="27.75" customHeight="1"/>
    <row r="78" ht="13.5" customHeight="1"/>
    <row r="79" ht="13.5" customHeight="1"/>
    <row r="80" ht="13.5" customHeight="1"/>
    <row r="81" ht="13.5" customHeight="1"/>
    <row r="83" ht="18.75" customHeight="1"/>
    <row r="84" ht="27.75" customHeight="1"/>
    <row r="85" ht="13.5" customHeight="1"/>
    <row r="86" ht="27.75" customHeight="1"/>
    <row r="87" ht="13.5" customHeight="1"/>
    <row r="88" ht="42" customHeight="1"/>
    <row r="89" ht="13.5" customHeight="1"/>
    <row r="90" ht="13.5" customHeight="1"/>
    <row r="91" ht="13.5" customHeight="1"/>
    <row r="92" ht="13.5" customHeight="1"/>
    <row r="93" ht="27.75" customHeight="1"/>
    <row r="94" ht="13.5" customHeight="1"/>
    <row r="95" ht="13.5" customHeight="1"/>
    <row r="96" ht="13.5" customHeight="1"/>
    <row r="97" ht="13.5" customHeight="1"/>
    <row r="98" ht="27.7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42" customHeight="1"/>
    <row r="106" ht="13.5" customHeight="1"/>
    <row r="107" ht="13.5" customHeight="1"/>
    <row r="108" ht="13.5" customHeight="1"/>
    <row r="109" ht="13.5" customHeight="1"/>
    <row r="110" ht="27.75" customHeight="1"/>
    <row r="111" ht="13.5" customHeight="1"/>
    <row r="112" ht="13.5" customHeight="1"/>
    <row r="113" ht="13.5" customHeight="1"/>
    <row r="114" ht="27.75" customHeight="1"/>
    <row r="115" ht="13.5" customHeight="1"/>
    <row r="116" ht="13.5" customHeight="1"/>
    <row r="117" ht="13.5" customHeight="1"/>
    <row r="118" ht="27.75" customHeight="1"/>
    <row r="119" ht="13.5" customHeight="1"/>
    <row r="120" ht="27.75" customHeight="1"/>
    <row r="121" ht="13.5" customHeight="1"/>
    <row r="122" ht="27.7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27.75" customHeight="1"/>
    <row r="131" ht="13.5" customHeight="1"/>
    <row r="132" ht="27.75" customHeight="1"/>
    <row r="133" ht="13.5" customHeight="1"/>
    <row r="134" ht="27.7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</sheetData>
  <sheetProtection sheet="1" objects="1" scenarios="1" formatCells="0" formatColumns="0" formatRows="0" selectLockedCells="1"/>
  <mergeCells count="8">
    <mergeCell ref="A46:E46"/>
    <mergeCell ref="A47:E47"/>
    <mergeCell ref="A1:H1"/>
    <mergeCell ref="A2:H2"/>
    <mergeCell ref="A3:H3"/>
    <mergeCell ref="A4:E4"/>
    <mergeCell ref="A6:G6"/>
    <mergeCell ref="A45:E4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D93"/>
  <sheetViews>
    <sheetView zoomScalePageLayoutView="0" workbookViewId="0" topLeftCell="A67">
      <selection activeCell="AQ76" sqref="AQ76:AV76"/>
    </sheetView>
  </sheetViews>
  <sheetFormatPr defaultColWidth="9.140625" defaultRowHeight="15"/>
  <cols>
    <col min="1" max="1" width="0.2890625" style="166" customWidth="1"/>
    <col min="2" max="2" width="0.9921875" style="166" customWidth="1"/>
    <col min="3" max="3" width="0.13671875" style="166" customWidth="1"/>
    <col min="4" max="4" width="2.7109375" style="166" customWidth="1"/>
    <col min="5" max="6" width="0.2890625" style="166" customWidth="1"/>
    <col min="7" max="7" width="0.71875" style="166" customWidth="1"/>
    <col min="8" max="8" width="1.1484375" style="166" customWidth="1"/>
    <col min="9" max="9" width="0.5625" style="166" customWidth="1"/>
    <col min="10" max="10" width="4.57421875" style="166" customWidth="1"/>
    <col min="11" max="11" width="0.13671875" style="166" customWidth="1"/>
    <col min="12" max="12" width="3.8515625" style="166" customWidth="1"/>
    <col min="13" max="13" width="0.5625" style="166" customWidth="1"/>
    <col min="14" max="14" width="0.9921875" style="166" customWidth="1"/>
    <col min="15" max="15" width="5.421875" style="166" customWidth="1"/>
    <col min="16" max="16" width="1.421875" style="166" customWidth="1"/>
    <col min="17" max="17" width="0.13671875" style="166" customWidth="1"/>
    <col min="18" max="18" width="1.57421875" style="166" customWidth="1"/>
    <col min="19" max="19" width="9.140625" style="166" customWidth="1"/>
    <col min="20" max="20" width="1.8515625" style="166" customWidth="1"/>
    <col min="21" max="22" width="0.5625" style="166" customWidth="1"/>
    <col min="23" max="23" width="3.28125" style="166" customWidth="1"/>
    <col min="24" max="24" width="3.57421875" style="166" customWidth="1"/>
    <col min="25" max="25" width="2.57421875" style="166" customWidth="1"/>
    <col min="26" max="26" width="3.57421875" style="166" customWidth="1"/>
    <col min="27" max="27" width="0.5625" style="166" customWidth="1"/>
    <col min="28" max="28" width="2.7109375" style="166" customWidth="1"/>
    <col min="29" max="29" width="2.28125" style="166" customWidth="1"/>
    <col min="30" max="30" width="0.2890625" style="166" customWidth="1"/>
    <col min="31" max="32" width="0.42578125" style="166" customWidth="1"/>
    <col min="33" max="33" width="4.00390625" style="166" customWidth="1"/>
    <col min="34" max="34" width="0.2890625" style="166" customWidth="1"/>
    <col min="35" max="35" width="2.421875" style="166" customWidth="1"/>
    <col min="36" max="36" width="2.140625" style="166" customWidth="1"/>
    <col min="37" max="37" width="1.421875" style="166" customWidth="1"/>
    <col min="38" max="38" width="0.2890625" style="166" customWidth="1"/>
    <col min="39" max="39" width="1.1484375" style="166" customWidth="1"/>
    <col min="40" max="40" width="2.00390625" style="166" customWidth="1"/>
    <col min="41" max="41" width="3.00390625" style="166" customWidth="1"/>
    <col min="42" max="42" width="0.85546875" style="166" customWidth="1"/>
    <col min="43" max="43" width="0.5625" style="166" customWidth="1"/>
    <col min="44" max="44" width="3.00390625" style="166" customWidth="1"/>
    <col min="45" max="45" width="0.71875" style="166" customWidth="1"/>
    <col min="46" max="46" width="2.8515625" style="166" customWidth="1"/>
    <col min="47" max="47" width="3.421875" style="166" customWidth="1"/>
    <col min="48" max="48" width="0.5625" style="166" customWidth="1"/>
    <col min="49" max="50" width="1.1484375" style="167" customWidth="1"/>
    <col min="51" max="51" width="2.00390625" style="167" customWidth="1"/>
    <col min="52" max="52" width="3.00390625" style="167" customWidth="1"/>
    <col min="53" max="53" width="0.85546875" style="167" customWidth="1"/>
    <col min="54" max="54" width="0.13671875" style="167" customWidth="1"/>
    <col min="55" max="55" width="5.57421875" style="167" customWidth="1"/>
    <col min="56" max="56" width="1.421875" style="167" customWidth="1"/>
    <col min="57" max="16384" width="9.140625" style="166" customWidth="1"/>
  </cols>
  <sheetData>
    <row r="1" ht="7.5" customHeight="1"/>
    <row r="2" spans="13:44" ht="22.5" customHeight="1">
      <c r="M2" s="227" t="s">
        <v>370</v>
      </c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</row>
    <row r="3" ht="12" customHeight="1"/>
    <row r="4" spans="4:53" ht="11.25" customHeight="1">
      <c r="D4" s="228" t="s">
        <v>371</v>
      </c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 t="s">
        <v>372</v>
      </c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</row>
    <row r="5" spans="4:53" ht="12" customHeight="1"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</row>
    <row r="6" ht="1.5" customHeight="1"/>
    <row r="7" spans="4:53" ht="11.25" customHeight="1">
      <c r="D7" s="228" t="s">
        <v>373</v>
      </c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 t="s">
        <v>374</v>
      </c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</row>
    <row r="8" spans="4:53" ht="11.25" customHeight="1"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</row>
    <row r="9" ht="12" customHeight="1"/>
    <row r="10" spans="3:53" ht="11.25" customHeight="1">
      <c r="C10" s="228" t="s">
        <v>375</v>
      </c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 t="s">
        <v>376</v>
      </c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</row>
    <row r="11" spans="3:53" ht="11.25" customHeight="1"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</row>
    <row r="12" spans="3:53" ht="3.75" customHeight="1"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</row>
    <row r="13" spans="1:53" ht="19.5" customHeight="1">
      <c r="A13" s="169" t="s">
        <v>312</v>
      </c>
      <c r="B13" s="169"/>
      <c r="C13" s="169"/>
      <c r="D13" s="169"/>
      <c r="E13" s="169"/>
      <c r="F13" s="170"/>
      <c r="G13" s="70"/>
      <c r="H13" s="171"/>
      <c r="I13" s="171"/>
      <c r="J13" s="171"/>
      <c r="K13" s="171"/>
      <c r="L13" s="171"/>
      <c r="M13" s="168"/>
      <c r="N13" s="168"/>
      <c r="O13" s="171"/>
      <c r="P13" s="171"/>
      <c r="Q13" s="171"/>
      <c r="R13" s="171"/>
      <c r="S13" s="171"/>
      <c r="T13" s="168"/>
      <c r="U13" s="168"/>
      <c r="V13" s="171"/>
      <c r="W13" s="171"/>
      <c r="X13" s="171"/>
      <c r="Y13" s="171"/>
      <c r="Z13" s="171"/>
      <c r="AA13" s="168"/>
      <c r="AB13" s="168"/>
      <c r="AC13" s="171"/>
      <c r="AD13" s="171"/>
      <c r="AE13" s="171"/>
      <c r="AF13" s="171"/>
      <c r="AG13" s="171"/>
      <c r="AH13" s="168"/>
      <c r="AI13" s="168"/>
      <c r="AJ13" s="171"/>
      <c r="AK13" s="171"/>
      <c r="AL13" s="171"/>
      <c r="AM13" s="171"/>
      <c r="AN13" s="171"/>
      <c r="AO13" s="168"/>
      <c r="AP13" s="168"/>
      <c r="AQ13" s="171"/>
      <c r="AR13" s="171"/>
      <c r="AS13" s="171"/>
      <c r="AT13" s="171"/>
      <c r="AU13" s="171"/>
      <c r="AV13" s="168"/>
      <c r="AW13" s="168"/>
      <c r="AX13" s="171"/>
      <c r="AY13" s="171"/>
      <c r="AZ13" s="171"/>
      <c r="BA13" s="171"/>
    </row>
    <row r="14" spans="1:56" ht="19.5" customHeight="1">
      <c r="A14" s="226" t="s">
        <v>313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</row>
    <row r="15" spans="1:53" ht="19.5" customHeight="1">
      <c r="A15" s="72" t="s">
        <v>314</v>
      </c>
      <c r="B15" s="72"/>
      <c r="C15" s="72"/>
      <c r="D15" s="72"/>
      <c r="E15" s="72"/>
      <c r="F15" s="72"/>
      <c r="G15" s="72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</row>
    <row r="16" spans="1:53" ht="19.5" customHeight="1">
      <c r="A16" s="72"/>
      <c r="B16" s="72"/>
      <c r="C16" s="72"/>
      <c r="D16" s="72"/>
      <c r="E16" s="72"/>
      <c r="F16" s="72"/>
      <c r="G16" s="72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</row>
    <row r="17" spans="1:56" ht="12" customHeight="1">
      <c r="A17" s="230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</row>
    <row r="18" spans="1:56" ht="12" customHeight="1">
      <c r="A18" s="237" t="s">
        <v>315</v>
      </c>
      <c r="B18" s="237"/>
      <c r="C18" s="237"/>
      <c r="D18" s="237"/>
      <c r="E18" s="237"/>
      <c r="F18" s="237"/>
      <c r="G18" s="237"/>
      <c r="H18" s="237"/>
      <c r="I18" s="237"/>
      <c r="J18" s="229" t="s">
        <v>377</v>
      </c>
      <c r="K18" s="229"/>
      <c r="L18" s="229"/>
      <c r="M18" s="229"/>
      <c r="N18" s="229"/>
      <c r="O18" s="229" t="s">
        <v>378</v>
      </c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 t="s">
        <v>379</v>
      </c>
      <c r="AH18" s="229"/>
      <c r="AI18" s="229" t="s">
        <v>4</v>
      </c>
      <c r="AJ18" s="229"/>
      <c r="AK18" s="229"/>
      <c r="AL18" s="229"/>
      <c r="AM18" s="229"/>
      <c r="AN18" s="229"/>
      <c r="AO18" s="229"/>
      <c r="AP18" s="229"/>
      <c r="AQ18" s="229" t="s">
        <v>380</v>
      </c>
      <c r="AR18" s="229"/>
      <c r="AS18" s="229"/>
      <c r="AT18" s="229"/>
      <c r="AU18" s="229"/>
      <c r="AV18" s="229"/>
      <c r="AW18" s="231" t="s">
        <v>0</v>
      </c>
      <c r="AX18" s="231"/>
      <c r="AY18" s="231"/>
      <c r="AZ18" s="231"/>
      <c r="BA18" s="231"/>
      <c r="BB18" s="231"/>
      <c r="BC18" s="231"/>
      <c r="BD18" s="231"/>
    </row>
    <row r="19" spans="1:56" ht="24.75" customHeight="1">
      <c r="A19" s="232" t="s">
        <v>381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</row>
    <row r="20" spans="1:56" ht="24.75" customHeight="1">
      <c r="A20" s="233">
        <v>1.1</v>
      </c>
      <c r="B20" s="233"/>
      <c r="C20" s="233"/>
      <c r="D20" s="233"/>
      <c r="E20" s="233"/>
      <c r="F20" s="233"/>
      <c r="G20" s="233"/>
      <c r="H20" s="233"/>
      <c r="I20" s="233"/>
      <c r="J20" s="234"/>
      <c r="K20" s="234"/>
      <c r="L20" s="234"/>
      <c r="M20" s="234"/>
      <c r="N20" s="234"/>
      <c r="O20" s="235" t="s">
        <v>382</v>
      </c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6">
        <f>AW21+AW33+AW35+AW39+AW41</f>
        <v>0</v>
      </c>
      <c r="AX20" s="236"/>
      <c r="AY20" s="236"/>
      <c r="AZ20" s="236"/>
      <c r="BA20" s="236"/>
      <c r="BB20" s="236"/>
      <c r="BC20" s="236"/>
      <c r="BD20" s="236"/>
    </row>
    <row r="21" spans="1:56" ht="24.75" customHeight="1">
      <c r="A21" s="233" t="s">
        <v>15</v>
      </c>
      <c r="B21" s="233"/>
      <c r="C21" s="233"/>
      <c r="D21" s="233"/>
      <c r="E21" s="233"/>
      <c r="F21" s="233"/>
      <c r="G21" s="233"/>
      <c r="H21" s="233"/>
      <c r="I21" s="233"/>
      <c r="J21" s="234"/>
      <c r="K21" s="234"/>
      <c r="L21" s="234"/>
      <c r="M21" s="234"/>
      <c r="N21" s="234"/>
      <c r="O21" s="235" t="s">
        <v>383</v>
      </c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6">
        <f>SUM(AW22:BD32)</f>
        <v>0</v>
      </c>
      <c r="AX21" s="236"/>
      <c r="AY21" s="236"/>
      <c r="AZ21" s="236"/>
      <c r="BA21" s="236"/>
      <c r="BB21" s="236"/>
      <c r="BC21" s="236"/>
      <c r="BD21" s="236"/>
    </row>
    <row r="22" spans="1:56" ht="39.75" customHeight="1">
      <c r="A22" s="238" t="s">
        <v>384</v>
      </c>
      <c r="B22" s="238"/>
      <c r="C22" s="238"/>
      <c r="D22" s="238"/>
      <c r="E22" s="238"/>
      <c r="F22" s="238"/>
      <c r="G22" s="238"/>
      <c r="H22" s="238"/>
      <c r="I22" s="238"/>
      <c r="J22" s="239" t="s">
        <v>385</v>
      </c>
      <c r="K22" s="239"/>
      <c r="L22" s="239"/>
      <c r="M22" s="239"/>
      <c r="N22" s="239"/>
      <c r="O22" s="240" t="s">
        <v>386</v>
      </c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39" t="s">
        <v>6</v>
      </c>
      <c r="AH22" s="239"/>
      <c r="AI22" s="241">
        <f>386.54*0.1</f>
        <v>38.654</v>
      </c>
      <c r="AJ22" s="241"/>
      <c r="AK22" s="241"/>
      <c r="AL22" s="241"/>
      <c r="AM22" s="241"/>
      <c r="AN22" s="241"/>
      <c r="AO22" s="241"/>
      <c r="AP22" s="241"/>
      <c r="AQ22" s="242"/>
      <c r="AR22" s="242"/>
      <c r="AS22" s="242"/>
      <c r="AT22" s="242"/>
      <c r="AU22" s="242"/>
      <c r="AV22" s="242"/>
      <c r="AW22" s="236">
        <f>ROUND(AI22*AQ22,2)</f>
        <v>0</v>
      </c>
      <c r="AX22" s="236"/>
      <c r="AY22" s="236"/>
      <c r="AZ22" s="236"/>
      <c r="BA22" s="236"/>
      <c r="BB22" s="236"/>
      <c r="BC22" s="236"/>
      <c r="BD22" s="236"/>
    </row>
    <row r="23" spans="1:56" ht="42.75" customHeight="1">
      <c r="A23" s="238" t="s">
        <v>387</v>
      </c>
      <c r="B23" s="238"/>
      <c r="C23" s="238"/>
      <c r="D23" s="238"/>
      <c r="E23" s="238"/>
      <c r="F23" s="238"/>
      <c r="G23" s="238"/>
      <c r="H23" s="238"/>
      <c r="I23" s="238"/>
      <c r="J23" s="239" t="s">
        <v>388</v>
      </c>
      <c r="K23" s="239"/>
      <c r="L23" s="239"/>
      <c r="M23" s="239"/>
      <c r="N23" s="239"/>
      <c r="O23" s="240" t="s">
        <v>389</v>
      </c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39" t="s">
        <v>6</v>
      </c>
      <c r="AH23" s="239"/>
      <c r="AI23" s="241">
        <f>386.54-38.654-29.84</f>
        <v>318.04600000000005</v>
      </c>
      <c r="AJ23" s="241"/>
      <c r="AK23" s="241"/>
      <c r="AL23" s="241"/>
      <c r="AM23" s="241"/>
      <c r="AN23" s="241"/>
      <c r="AO23" s="241"/>
      <c r="AP23" s="241"/>
      <c r="AQ23" s="242"/>
      <c r="AR23" s="242"/>
      <c r="AS23" s="242"/>
      <c r="AT23" s="242"/>
      <c r="AU23" s="242"/>
      <c r="AV23" s="242"/>
      <c r="AW23" s="236">
        <f aca="true" t="shared" si="0" ref="AW23:AW28">ROUND(AI23*AQ23,2)</f>
        <v>0</v>
      </c>
      <c r="AX23" s="236"/>
      <c r="AY23" s="236"/>
      <c r="AZ23" s="236"/>
      <c r="BA23" s="236"/>
      <c r="BB23" s="236"/>
      <c r="BC23" s="236"/>
      <c r="BD23" s="236"/>
    </row>
    <row r="24" spans="1:56" ht="79.5" customHeight="1">
      <c r="A24" s="238" t="s">
        <v>390</v>
      </c>
      <c r="B24" s="238"/>
      <c r="C24" s="238"/>
      <c r="D24" s="238"/>
      <c r="E24" s="238"/>
      <c r="F24" s="238"/>
      <c r="G24" s="238"/>
      <c r="H24" s="238"/>
      <c r="I24" s="238"/>
      <c r="J24" s="239" t="s">
        <v>391</v>
      </c>
      <c r="K24" s="239"/>
      <c r="L24" s="239"/>
      <c r="M24" s="239"/>
      <c r="N24" s="239"/>
      <c r="O24" s="240" t="s">
        <v>392</v>
      </c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39" t="s">
        <v>6</v>
      </c>
      <c r="AH24" s="239"/>
      <c r="AI24" s="241">
        <v>29.84</v>
      </c>
      <c r="AJ24" s="241"/>
      <c r="AK24" s="241"/>
      <c r="AL24" s="241"/>
      <c r="AM24" s="241"/>
      <c r="AN24" s="241"/>
      <c r="AO24" s="241"/>
      <c r="AP24" s="241"/>
      <c r="AQ24" s="242"/>
      <c r="AR24" s="242"/>
      <c r="AS24" s="242"/>
      <c r="AT24" s="242"/>
      <c r="AU24" s="242"/>
      <c r="AV24" s="242"/>
      <c r="AW24" s="236">
        <f t="shared" si="0"/>
        <v>0</v>
      </c>
      <c r="AX24" s="236"/>
      <c r="AY24" s="236"/>
      <c r="AZ24" s="236"/>
      <c r="BA24" s="236"/>
      <c r="BB24" s="236"/>
      <c r="BC24" s="236"/>
      <c r="BD24" s="236"/>
    </row>
    <row r="25" spans="1:56" ht="63" customHeight="1">
      <c r="A25" s="238" t="s">
        <v>393</v>
      </c>
      <c r="B25" s="238"/>
      <c r="C25" s="238"/>
      <c r="D25" s="238"/>
      <c r="E25" s="238"/>
      <c r="F25" s="238"/>
      <c r="G25" s="238"/>
      <c r="H25" s="238"/>
      <c r="I25" s="238"/>
      <c r="J25" s="239" t="s">
        <v>394</v>
      </c>
      <c r="K25" s="239"/>
      <c r="L25" s="239"/>
      <c r="M25" s="239"/>
      <c r="N25" s="239"/>
      <c r="O25" s="240" t="s">
        <v>395</v>
      </c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39" t="s">
        <v>6</v>
      </c>
      <c r="AH25" s="239"/>
      <c r="AI25" s="241">
        <v>29.84</v>
      </c>
      <c r="AJ25" s="241"/>
      <c r="AK25" s="241"/>
      <c r="AL25" s="241"/>
      <c r="AM25" s="241"/>
      <c r="AN25" s="241"/>
      <c r="AO25" s="241"/>
      <c r="AP25" s="241"/>
      <c r="AQ25" s="242"/>
      <c r="AR25" s="242"/>
      <c r="AS25" s="242"/>
      <c r="AT25" s="242"/>
      <c r="AU25" s="242"/>
      <c r="AV25" s="242"/>
      <c r="AW25" s="236">
        <f t="shared" si="0"/>
        <v>0</v>
      </c>
      <c r="AX25" s="236"/>
      <c r="AY25" s="236"/>
      <c r="AZ25" s="236"/>
      <c r="BA25" s="236"/>
      <c r="BB25" s="236"/>
      <c r="BC25" s="236"/>
      <c r="BD25" s="236"/>
    </row>
    <row r="26" spans="1:56" ht="22.5" customHeight="1">
      <c r="A26" s="238" t="s">
        <v>396</v>
      </c>
      <c r="B26" s="238"/>
      <c r="C26" s="238"/>
      <c r="D26" s="238"/>
      <c r="E26" s="238"/>
      <c r="F26" s="238"/>
      <c r="G26" s="238"/>
      <c r="H26" s="238"/>
      <c r="I26" s="238"/>
      <c r="J26" s="239" t="s">
        <v>397</v>
      </c>
      <c r="K26" s="239"/>
      <c r="L26" s="239"/>
      <c r="M26" s="239"/>
      <c r="N26" s="239"/>
      <c r="O26" s="240" t="s">
        <v>398</v>
      </c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39" t="s">
        <v>6</v>
      </c>
      <c r="AH26" s="239"/>
      <c r="AI26" s="241">
        <v>29.84</v>
      </c>
      <c r="AJ26" s="241"/>
      <c r="AK26" s="241"/>
      <c r="AL26" s="241"/>
      <c r="AM26" s="241"/>
      <c r="AN26" s="241"/>
      <c r="AO26" s="241"/>
      <c r="AP26" s="241"/>
      <c r="AQ26" s="242"/>
      <c r="AR26" s="242"/>
      <c r="AS26" s="242"/>
      <c r="AT26" s="242"/>
      <c r="AU26" s="242"/>
      <c r="AV26" s="242"/>
      <c r="AW26" s="236">
        <f t="shared" si="0"/>
        <v>0</v>
      </c>
      <c r="AX26" s="236"/>
      <c r="AY26" s="236"/>
      <c r="AZ26" s="236"/>
      <c r="BA26" s="236"/>
      <c r="BB26" s="236"/>
      <c r="BC26" s="236"/>
      <c r="BD26" s="236"/>
    </row>
    <row r="27" spans="1:56" ht="49.5" customHeight="1">
      <c r="A27" s="238" t="s">
        <v>399</v>
      </c>
      <c r="B27" s="238"/>
      <c r="C27" s="238"/>
      <c r="D27" s="238"/>
      <c r="E27" s="238"/>
      <c r="F27" s="238"/>
      <c r="G27" s="238"/>
      <c r="H27" s="238"/>
      <c r="I27" s="238"/>
      <c r="J27" s="239" t="s">
        <v>400</v>
      </c>
      <c r="K27" s="239"/>
      <c r="L27" s="239"/>
      <c r="M27" s="239"/>
      <c r="N27" s="239"/>
      <c r="O27" s="240" t="s">
        <v>401</v>
      </c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39" t="s">
        <v>402</v>
      </c>
      <c r="AH27" s="239"/>
      <c r="AI27" s="241">
        <v>13</v>
      </c>
      <c r="AJ27" s="241"/>
      <c r="AK27" s="241"/>
      <c r="AL27" s="241"/>
      <c r="AM27" s="241"/>
      <c r="AN27" s="241"/>
      <c r="AO27" s="241"/>
      <c r="AP27" s="241"/>
      <c r="AQ27" s="242"/>
      <c r="AR27" s="242"/>
      <c r="AS27" s="242"/>
      <c r="AT27" s="242"/>
      <c r="AU27" s="242"/>
      <c r="AV27" s="242"/>
      <c r="AW27" s="236">
        <f t="shared" si="0"/>
        <v>0</v>
      </c>
      <c r="AX27" s="236"/>
      <c r="AY27" s="236"/>
      <c r="AZ27" s="236"/>
      <c r="BA27" s="236"/>
      <c r="BB27" s="236"/>
      <c r="BC27" s="236"/>
      <c r="BD27" s="236"/>
    </row>
    <row r="28" spans="1:56" ht="49.5" customHeight="1">
      <c r="A28" s="238" t="s">
        <v>403</v>
      </c>
      <c r="B28" s="238"/>
      <c r="C28" s="238"/>
      <c r="D28" s="238"/>
      <c r="E28" s="238"/>
      <c r="F28" s="238"/>
      <c r="G28" s="238"/>
      <c r="H28" s="238"/>
      <c r="I28" s="238"/>
      <c r="J28" s="239" t="s">
        <v>404</v>
      </c>
      <c r="K28" s="239"/>
      <c r="L28" s="239"/>
      <c r="M28" s="239"/>
      <c r="N28" s="239"/>
      <c r="O28" s="240" t="s">
        <v>405</v>
      </c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39" t="s">
        <v>402</v>
      </c>
      <c r="AH28" s="239"/>
      <c r="AI28" s="241">
        <v>13</v>
      </c>
      <c r="AJ28" s="241"/>
      <c r="AK28" s="241"/>
      <c r="AL28" s="241"/>
      <c r="AM28" s="241"/>
      <c r="AN28" s="241"/>
      <c r="AO28" s="241"/>
      <c r="AP28" s="241"/>
      <c r="AQ28" s="242"/>
      <c r="AR28" s="242"/>
      <c r="AS28" s="242"/>
      <c r="AT28" s="242"/>
      <c r="AU28" s="242"/>
      <c r="AV28" s="242"/>
      <c r="AW28" s="236">
        <f t="shared" si="0"/>
        <v>0</v>
      </c>
      <c r="AX28" s="236"/>
      <c r="AY28" s="236"/>
      <c r="AZ28" s="236"/>
      <c r="BA28" s="236"/>
      <c r="BB28" s="236"/>
      <c r="BC28" s="236"/>
      <c r="BD28" s="236"/>
    </row>
    <row r="29" spans="1:56" ht="32.25" customHeight="1">
      <c r="A29" s="238" t="s">
        <v>406</v>
      </c>
      <c r="B29" s="238"/>
      <c r="C29" s="238"/>
      <c r="D29" s="238"/>
      <c r="E29" s="238"/>
      <c r="F29" s="238"/>
      <c r="G29" s="238"/>
      <c r="H29" s="238"/>
      <c r="I29" s="238"/>
      <c r="J29" s="239" t="s">
        <v>407</v>
      </c>
      <c r="K29" s="239"/>
      <c r="L29" s="239"/>
      <c r="M29" s="239"/>
      <c r="N29" s="239"/>
      <c r="O29" s="240" t="s">
        <v>408</v>
      </c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39" t="s">
        <v>402</v>
      </c>
      <c r="AH29" s="239"/>
      <c r="AI29" s="241">
        <v>12</v>
      </c>
      <c r="AJ29" s="241"/>
      <c r="AK29" s="241"/>
      <c r="AL29" s="241"/>
      <c r="AM29" s="241"/>
      <c r="AN29" s="241"/>
      <c r="AO29" s="241"/>
      <c r="AP29" s="241"/>
      <c r="AQ29" s="242"/>
      <c r="AR29" s="242"/>
      <c r="AS29" s="242"/>
      <c r="AT29" s="242"/>
      <c r="AU29" s="242"/>
      <c r="AV29" s="242"/>
      <c r="AW29" s="236">
        <f>ROUND(AI29*AQ29,2)</f>
        <v>0</v>
      </c>
      <c r="AX29" s="236"/>
      <c r="AY29" s="236"/>
      <c r="AZ29" s="236"/>
      <c r="BA29" s="236"/>
      <c r="BB29" s="236"/>
      <c r="BC29" s="236"/>
      <c r="BD29" s="236"/>
    </row>
    <row r="30" spans="1:56" ht="32.25" customHeight="1">
      <c r="A30" s="238" t="s">
        <v>409</v>
      </c>
      <c r="B30" s="238"/>
      <c r="C30" s="238"/>
      <c r="D30" s="238"/>
      <c r="E30" s="238"/>
      <c r="F30" s="238"/>
      <c r="G30" s="238"/>
      <c r="H30" s="238"/>
      <c r="I30" s="238"/>
      <c r="J30" s="239" t="s">
        <v>410</v>
      </c>
      <c r="K30" s="239"/>
      <c r="L30" s="239"/>
      <c r="M30" s="239"/>
      <c r="N30" s="239"/>
      <c r="O30" s="240" t="s">
        <v>411</v>
      </c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39" t="s">
        <v>402</v>
      </c>
      <c r="AH30" s="239"/>
      <c r="AI30" s="241">
        <v>15</v>
      </c>
      <c r="AJ30" s="241"/>
      <c r="AK30" s="241"/>
      <c r="AL30" s="241"/>
      <c r="AM30" s="241"/>
      <c r="AN30" s="241"/>
      <c r="AO30" s="241"/>
      <c r="AP30" s="241"/>
      <c r="AQ30" s="242"/>
      <c r="AR30" s="242"/>
      <c r="AS30" s="242"/>
      <c r="AT30" s="242"/>
      <c r="AU30" s="242"/>
      <c r="AV30" s="242"/>
      <c r="AW30" s="236">
        <f>ROUND(AI30*AQ30,2)</f>
        <v>0</v>
      </c>
      <c r="AX30" s="236"/>
      <c r="AY30" s="236"/>
      <c r="AZ30" s="236"/>
      <c r="BA30" s="236"/>
      <c r="BB30" s="236"/>
      <c r="BC30" s="236"/>
      <c r="BD30" s="236"/>
    </row>
    <row r="31" spans="1:56" ht="53.25" customHeight="1">
      <c r="A31" s="238" t="s">
        <v>412</v>
      </c>
      <c r="B31" s="238"/>
      <c r="C31" s="238"/>
      <c r="D31" s="238"/>
      <c r="E31" s="238"/>
      <c r="F31" s="238"/>
      <c r="G31" s="238"/>
      <c r="H31" s="238"/>
      <c r="I31" s="238"/>
      <c r="J31" s="239" t="s">
        <v>413</v>
      </c>
      <c r="K31" s="239"/>
      <c r="L31" s="239"/>
      <c r="M31" s="239"/>
      <c r="N31" s="239"/>
      <c r="O31" s="240" t="s">
        <v>414</v>
      </c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39" t="s">
        <v>6</v>
      </c>
      <c r="AH31" s="239"/>
      <c r="AI31" s="241">
        <v>90.31</v>
      </c>
      <c r="AJ31" s="241"/>
      <c r="AK31" s="241"/>
      <c r="AL31" s="241"/>
      <c r="AM31" s="241"/>
      <c r="AN31" s="241"/>
      <c r="AO31" s="241"/>
      <c r="AP31" s="241"/>
      <c r="AQ31" s="242"/>
      <c r="AR31" s="242"/>
      <c r="AS31" s="242"/>
      <c r="AT31" s="242"/>
      <c r="AU31" s="242"/>
      <c r="AV31" s="242"/>
      <c r="AW31" s="236">
        <f>ROUND(AI31*AQ31,2)</f>
        <v>0</v>
      </c>
      <c r="AX31" s="236"/>
      <c r="AY31" s="236"/>
      <c r="AZ31" s="236"/>
      <c r="BA31" s="236"/>
      <c r="BB31" s="236"/>
      <c r="BC31" s="236"/>
      <c r="BD31" s="236"/>
    </row>
    <row r="32" spans="1:56" ht="79.5" customHeight="1">
      <c r="A32" s="244" t="s">
        <v>415</v>
      </c>
      <c r="B32" s="244"/>
      <c r="C32" s="244"/>
      <c r="D32" s="244"/>
      <c r="E32" s="244"/>
      <c r="F32" s="244"/>
      <c r="G32" s="244"/>
      <c r="H32" s="244"/>
      <c r="I32" s="244"/>
      <c r="J32" s="245" t="s">
        <v>416</v>
      </c>
      <c r="K32" s="245"/>
      <c r="L32" s="245"/>
      <c r="M32" s="245"/>
      <c r="N32" s="245"/>
      <c r="O32" s="246" t="s">
        <v>417</v>
      </c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5" t="s">
        <v>6</v>
      </c>
      <c r="AH32" s="245"/>
      <c r="AI32" s="247">
        <v>238.32</v>
      </c>
      <c r="AJ32" s="247"/>
      <c r="AK32" s="247"/>
      <c r="AL32" s="247"/>
      <c r="AM32" s="247"/>
      <c r="AN32" s="247"/>
      <c r="AO32" s="247"/>
      <c r="AP32" s="247"/>
      <c r="AQ32" s="243"/>
      <c r="AR32" s="243"/>
      <c r="AS32" s="243"/>
      <c r="AT32" s="243"/>
      <c r="AU32" s="243"/>
      <c r="AV32" s="243"/>
      <c r="AW32" s="248">
        <f>ROUND(AI32*AQ32,2)</f>
        <v>0</v>
      </c>
      <c r="AX32" s="248"/>
      <c r="AY32" s="248"/>
      <c r="AZ32" s="248"/>
      <c r="BA32" s="248"/>
      <c r="BB32" s="248"/>
      <c r="BC32" s="248"/>
      <c r="BD32" s="248"/>
    </row>
    <row r="33" spans="1:56" ht="24.75" customHeight="1">
      <c r="A33" s="249" t="s">
        <v>53</v>
      </c>
      <c r="B33" s="249"/>
      <c r="C33" s="249"/>
      <c r="D33" s="249"/>
      <c r="E33" s="249"/>
      <c r="F33" s="249"/>
      <c r="G33" s="249"/>
      <c r="H33" s="249"/>
      <c r="I33" s="249"/>
      <c r="J33" s="250"/>
      <c r="K33" s="250"/>
      <c r="L33" s="250"/>
      <c r="M33" s="250"/>
      <c r="N33" s="250"/>
      <c r="O33" s="251" t="s">
        <v>418</v>
      </c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2">
        <f>SUM(AW34:BD34)</f>
        <v>0</v>
      </c>
      <c r="AX33" s="252"/>
      <c r="AY33" s="252"/>
      <c r="AZ33" s="252"/>
      <c r="BA33" s="252"/>
      <c r="BB33" s="252"/>
      <c r="BC33" s="252"/>
      <c r="BD33" s="252"/>
    </row>
    <row r="34" spans="1:56" ht="64.5" customHeight="1">
      <c r="A34" s="238" t="s">
        <v>419</v>
      </c>
      <c r="B34" s="238"/>
      <c r="C34" s="238"/>
      <c r="D34" s="238"/>
      <c r="E34" s="238"/>
      <c r="F34" s="238"/>
      <c r="G34" s="238"/>
      <c r="H34" s="238"/>
      <c r="I34" s="238"/>
      <c r="J34" s="239" t="s">
        <v>420</v>
      </c>
      <c r="K34" s="239"/>
      <c r="L34" s="239"/>
      <c r="M34" s="239"/>
      <c r="N34" s="239"/>
      <c r="O34" s="240" t="s">
        <v>421</v>
      </c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39" t="s">
        <v>7</v>
      </c>
      <c r="AH34" s="239"/>
      <c r="AI34" s="241">
        <v>50</v>
      </c>
      <c r="AJ34" s="241"/>
      <c r="AK34" s="241"/>
      <c r="AL34" s="241"/>
      <c r="AM34" s="241"/>
      <c r="AN34" s="241"/>
      <c r="AO34" s="241"/>
      <c r="AP34" s="241"/>
      <c r="AQ34" s="242"/>
      <c r="AR34" s="242"/>
      <c r="AS34" s="242"/>
      <c r="AT34" s="242"/>
      <c r="AU34" s="242"/>
      <c r="AV34" s="242"/>
      <c r="AW34" s="236">
        <f>ROUND(AI34*AQ34,2)</f>
        <v>0</v>
      </c>
      <c r="AX34" s="236"/>
      <c r="AY34" s="236"/>
      <c r="AZ34" s="236"/>
      <c r="BA34" s="236"/>
      <c r="BB34" s="236"/>
      <c r="BC34" s="236"/>
      <c r="BD34" s="236"/>
    </row>
    <row r="35" spans="1:56" ht="24.75" customHeight="1">
      <c r="A35" s="233" t="s">
        <v>422</v>
      </c>
      <c r="B35" s="233"/>
      <c r="C35" s="233"/>
      <c r="D35" s="233"/>
      <c r="E35" s="233"/>
      <c r="F35" s="233"/>
      <c r="G35" s="233"/>
      <c r="H35" s="233"/>
      <c r="I35" s="233"/>
      <c r="J35" s="234"/>
      <c r="K35" s="234"/>
      <c r="L35" s="234"/>
      <c r="M35" s="234"/>
      <c r="N35" s="234"/>
      <c r="O35" s="235" t="s">
        <v>423</v>
      </c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6">
        <f>SUM(AW36:BD38)</f>
        <v>0</v>
      </c>
      <c r="AX35" s="236"/>
      <c r="AY35" s="236"/>
      <c r="AZ35" s="236"/>
      <c r="BA35" s="236"/>
      <c r="BB35" s="236"/>
      <c r="BC35" s="236"/>
      <c r="BD35" s="236"/>
    </row>
    <row r="36" spans="1:56" ht="30" customHeight="1">
      <c r="A36" s="238" t="s">
        <v>424</v>
      </c>
      <c r="B36" s="238"/>
      <c r="C36" s="238"/>
      <c r="D36" s="238"/>
      <c r="E36" s="238"/>
      <c r="F36" s="238"/>
      <c r="G36" s="238"/>
      <c r="H36" s="238"/>
      <c r="I36" s="238"/>
      <c r="J36" s="239" t="s">
        <v>425</v>
      </c>
      <c r="K36" s="239"/>
      <c r="L36" s="239"/>
      <c r="M36" s="239"/>
      <c r="N36" s="239"/>
      <c r="O36" s="240" t="s">
        <v>426</v>
      </c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39" t="s">
        <v>8</v>
      </c>
      <c r="AH36" s="239"/>
      <c r="AI36" s="241">
        <v>50</v>
      </c>
      <c r="AJ36" s="241"/>
      <c r="AK36" s="241"/>
      <c r="AL36" s="241"/>
      <c r="AM36" s="241"/>
      <c r="AN36" s="241"/>
      <c r="AO36" s="241"/>
      <c r="AP36" s="241"/>
      <c r="AQ36" s="242"/>
      <c r="AR36" s="242"/>
      <c r="AS36" s="242"/>
      <c r="AT36" s="242"/>
      <c r="AU36" s="242"/>
      <c r="AV36" s="242"/>
      <c r="AW36" s="236">
        <f>ROUND(AI36*AQ36,2)</f>
        <v>0</v>
      </c>
      <c r="AX36" s="236"/>
      <c r="AY36" s="236"/>
      <c r="AZ36" s="236"/>
      <c r="BA36" s="236"/>
      <c r="BB36" s="236"/>
      <c r="BC36" s="236"/>
      <c r="BD36" s="236"/>
    </row>
    <row r="37" spans="1:56" ht="30" customHeight="1">
      <c r="A37" s="253" t="s">
        <v>427</v>
      </c>
      <c r="B37" s="253"/>
      <c r="C37" s="253"/>
      <c r="D37" s="253"/>
      <c r="E37" s="253"/>
      <c r="F37" s="253"/>
      <c r="G37" s="253"/>
      <c r="H37" s="253"/>
      <c r="I37" s="253"/>
      <c r="J37" s="254" t="s">
        <v>428</v>
      </c>
      <c r="K37" s="254"/>
      <c r="L37" s="254"/>
      <c r="M37" s="254"/>
      <c r="N37" s="254"/>
      <c r="O37" s="255" t="s">
        <v>429</v>
      </c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4" t="s">
        <v>7</v>
      </c>
      <c r="AH37" s="254"/>
      <c r="AI37" s="256">
        <v>1</v>
      </c>
      <c r="AJ37" s="256"/>
      <c r="AK37" s="256"/>
      <c r="AL37" s="256"/>
      <c r="AM37" s="256"/>
      <c r="AN37" s="256"/>
      <c r="AO37" s="256"/>
      <c r="AP37" s="256"/>
      <c r="AQ37" s="257"/>
      <c r="AR37" s="257"/>
      <c r="AS37" s="257"/>
      <c r="AT37" s="257"/>
      <c r="AU37" s="257"/>
      <c r="AV37" s="257"/>
      <c r="AW37" s="236">
        <f>ROUND(AI37*AQ37,2)</f>
        <v>0</v>
      </c>
      <c r="AX37" s="236"/>
      <c r="AY37" s="236"/>
      <c r="AZ37" s="236"/>
      <c r="BA37" s="236"/>
      <c r="BB37" s="236"/>
      <c r="BC37" s="236"/>
      <c r="BD37" s="236"/>
    </row>
    <row r="38" spans="1:56" ht="32.25" customHeight="1">
      <c r="A38" s="238" t="s">
        <v>430</v>
      </c>
      <c r="B38" s="238"/>
      <c r="C38" s="238"/>
      <c r="D38" s="238"/>
      <c r="E38" s="238"/>
      <c r="F38" s="238"/>
      <c r="G38" s="238"/>
      <c r="H38" s="238"/>
      <c r="I38" s="238"/>
      <c r="J38" s="239" t="s">
        <v>431</v>
      </c>
      <c r="K38" s="239"/>
      <c r="L38" s="239"/>
      <c r="M38" s="239"/>
      <c r="N38" s="239"/>
      <c r="O38" s="240" t="s">
        <v>432</v>
      </c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39" t="s">
        <v>433</v>
      </c>
      <c r="AH38" s="239"/>
      <c r="AI38" s="241">
        <v>1</v>
      </c>
      <c r="AJ38" s="241"/>
      <c r="AK38" s="241"/>
      <c r="AL38" s="241"/>
      <c r="AM38" s="241"/>
      <c r="AN38" s="241"/>
      <c r="AO38" s="241"/>
      <c r="AP38" s="241"/>
      <c r="AQ38" s="242"/>
      <c r="AR38" s="242"/>
      <c r="AS38" s="242"/>
      <c r="AT38" s="242"/>
      <c r="AU38" s="242"/>
      <c r="AV38" s="242"/>
      <c r="AW38" s="236">
        <f>ROUND(AI38*AQ38,2)</f>
        <v>0</v>
      </c>
      <c r="AX38" s="236"/>
      <c r="AY38" s="236"/>
      <c r="AZ38" s="236"/>
      <c r="BA38" s="236"/>
      <c r="BB38" s="236"/>
      <c r="BC38" s="236"/>
      <c r="BD38" s="236"/>
    </row>
    <row r="39" spans="1:56" ht="24.75" customHeight="1">
      <c r="A39" s="233" t="s">
        <v>434</v>
      </c>
      <c r="B39" s="233"/>
      <c r="C39" s="233"/>
      <c r="D39" s="233"/>
      <c r="E39" s="233"/>
      <c r="F39" s="233"/>
      <c r="G39" s="233"/>
      <c r="H39" s="233"/>
      <c r="I39" s="233"/>
      <c r="J39" s="234"/>
      <c r="K39" s="234"/>
      <c r="L39" s="234"/>
      <c r="M39" s="234"/>
      <c r="N39" s="234"/>
      <c r="O39" s="235" t="s">
        <v>435</v>
      </c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6">
        <f>SUM(AW40:BD40)</f>
        <v>0</v>
      </c>
      <c r="AX39" s="236"/>
      <c r="AY39" s="236"/>
      <c r="AZ39" s="236"/>
      <c r="BA39" s="236"/>
      <c r="BB39" s="236"/>
      <c r="BC39" s="236"/>
      <c r="BD39" s="236"/>
    </row>
    <row r="40" spans="1:56" ht="49.5" customHeight="1">
      <c r="A40" s="238" t="s">
        <v>436</v>
      </c>
      <c r="B40" s="238"/>
      <c r="C40" s="238"/>
      <c r="D40" s="238"/>
      <c r="E40" s="238"/>
      <c r="F40" s="238"/>
      <c r="G40" s="238"/>
      <c r="H40" s="238"/>
      <c r="I40" s="238"/>
      <c r="J40" s="239" t="s">
        <v>437</v>
      </c>
      <c r="K40" s="239"/>
      <c r="L40" s="239"/>
      <c r="M40" s="239"/>
      <c r="N40" s="239"/>
      <c r="O40" s="240" t="s">
        <v>438</v>
      </c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39" t="s">
        <v>6</v>
      </c>
      <c r="AH40" s="239"/>
      <c r="AI40" s="241">
        <v>386.54</v>
      </c>
      <c r="AJ40" s="241"/>
      <c r="AK40" s="241"/>
      <c r="AL40" s="241"/>
      <c r="AM40" s="241"/>
      <c r="AN40" s="241"/>
      <c r="AO40" s="241"/>
      <c r="AP40" s="241"/>
      <c r="AQ40" s="242"/>
      <c r="AR40" s="242"/>
      <c r="AS40" s="242"/>
      <c r="AT40" s="242"/>
      <c r="AU40" s="242"/>
      <c r="AV40" s="242"/>
      <c r="AW40" s="236">
        <f>SUM(AW41:BD48)</f>
        <v>0</v>
      </c>
      <c r="AX40" s="236"/>
      <c r="AY40" s="236"/>
      <c r="AZ40" s="236"/>
      <c r="BA40" s="236"/>
      <c r="BB40" s="236"/>
      <c r="BC40" s="236"/>
      <c r="BD40" s="236"/>
    </row>
    <row r="41" spans="1:56" ht="24.75" customHeight="1">
      <c r="A41" s="233" t="s">
        <v>439</v>
      </c>
      <c r="B41" s="233"/>
      <c r="C41" s="233"/>
      <c r="D41" s="233"/>
      <c r="E41" s="233"/>
      <c r="F41" s="233"/>
      <c r="G41" s="233"/>
      <c r="H41" s="233"/>
      <c r="I41" s="233"/>
      <c r="J41" s="234"/>
      <c r="K41" s="234"/>
      <c r="L41" s="234"/>
      <c r="M41" s="234"/>
      <c r="N41" s="234"/>
      <c r="O41" s="235" t="s">
        <v>3</v>
      </c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6">
        <f>SUM(AW42:BD49)</f>
        <v>0</v>
      </c>
      <c r="AX41" s="236"/>
      <c r="AY41" s="236"/>
      <c r="AZ41" s="236"/>
      <c r="BA41" s="236"/>
      <c r="BB41" s="236"/>
      <c r="BC41" s="236"/>
      <c r="BD41" s="236"/>
    </row>
    <row r="42" spans="1:56" ht="30" customHeight="1">
      <c r="A42" s="238" t="s">
        <v>440</v>
      </c>
      <c r="B42" s="238"/>
      <c r="C42" s="238"/>
      <c r="D42" s="238"/>
      <c r="E42" s="238"/>
      <c r="F42" s="238"/>
      <c r="G42" s="238"/>
      <c r="H42" s="238"/>
      <c r="I42" s="238"/>
      <c r="J42" s="239" t="s">
        <v>441</v>
      </c>
      <c r="K42" s="239"/>
      <c r="L42" s="239"/>
      <c r="M42" s="239"/>
      <c r="N42" s="239"/>
      <c r="O42" s="240" t="s">
        <v>442</v>
      </c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39" t="s">
        <v>6</v>
      </c>
      <c r="AH42" s="239"/>
      <c r="AI42" s="241">
        <v>28.07</v>
      </c>
      <c r="AJ42" s="241"/>
      <c r="AK42" s="241"/>
      <c r="AL42" s="241"/>
      <c r="AM42" s="241"/>
      <c r="AN42" s="241"/>
      <c r="AO42" s="241"/>
      <c r="AP42" s="241"/>
      <c r="AQ42" s="242"/>
      <c r="AR42" s="242"/>
      <c r="AS42" s="242"/>
      <c r="AT42" s="242"/>
      <c r="AU42" s="242"/>
      <c r="AV42" s="242"/>
      <c r="AW42" s="236">
        <f>ROUND(AI42*AQ42,2)</f>
        <v>0</v>
      </c>
      <c r="AX42" s="236"/>
      <c r="AY42" s="236"/>
      <c r="AZ42" s="236"/>
      <c r="BA42" s="236"/>
      <c r="BB42" s="236"/>
      <c r="BC42" s="236"/>
      <c r="BD42" s="236"/>
    </row>
    <row r="43" spans="1:56" ht="30" customHeight="1">
      <c r="A43" s="238" t="s">
        <v>443</v>
      </c>
      <c r="B43" s="238"/>
      <c r="C43" s="238"/>
      <c r="D43" s="238"/>
      <c r="E43" s="238"/>
      <c r="F43" s="238"/>
      <c r="G43" s="238"/>
      <c r="H43" s="238"/>
      <c r="I43" s="238"/>
      <c r="J43" s="239" t="s">
        <v>397</v>
      </c>
      <c r="K43" s="239"/>
      <c r="L43" s="239"/>
      <c r="M43" s="239"/>
      <c r="N43" s="239"/>
      <c r="O43" s="240" t="s">
        <v>444</v>
      </c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39" t="s">
        <v>7</v>
      </c>
      <c r="AH43" s="239"/>
      <c r="AI43" s="241">
        <v>4</v>
      </c>
      <c r="AJ43" s="241"/>
      <c r="AK43" s="241"/>
      <c r="AL43" s="241"/>
      <c r="AM43" s="241"/>
      <c r="AN43" s="241"/>
      <c r="AO43" s="241"/>
      <c r="AP43" s="241"/>
      <c r="AQ43" s="242"/>
      <c r="AR43" s="242"/>
      <c r="AS43" s="242"/>
      <c r="AT43" s="242"/>
      <c r="AU43" s="242"/>
      <c r="AV43" s="242"/>
      <c r="AW43" s="236">
        <f aca="true" t="shared" si="1" ref="AW43:AW49">ROUND(AI43*AQ43,2)</f>
        <v>0</v>
      </c>
      <c r="AX43" s="236"/>
      <c r="AY43" s="236"/>
      <c r="AZ43" s="236"/>
      <c r="BA43" s="236"/>
      <c r="BB43" s="236"/>
      <c r="BC43" s="236"/>
      <c r="BD43" s="236"/>
    </row>
    <row r="44" spans="1:56" ht="42.75" customHeight="1">
      <c r="A44" s="238" t="s">
        <v>445</v>
      </c>
      <c r="B44" s="238"/>
      <c r="C44" s="238"/>
      <c r="D44" s="238"/>
      <c r="E44" s="238"/>
      <c r="F44" s="238"/>
      <c r="G44" s="238"/>
      <c r="H44" s="238"/>
      <c r="I44" s="238"/>
      <c r="J44" s="239" t="s">
        <v>446</v>
      </c>
      <c r="K44" s="239"/>
      <c r="L44" s="239"/>
      <c r="M44" s="239"/>
      <c r="N44" s="239"/>
      <c r="O44" s="240" t="s">
        <v>447</v>
      </c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39" t="s">
        <v>448</v>
      </c>
      <c r="AH44" s="239"/>
      <c r="AI44" s="241">
        <f>2.8+3.4+15.3+1.9+1.4+2.1</f>
        <v>26.9</v>
      </c>
      <c r="AJ44" s="241"/>
      <c r="AK44" s="241"/>
      <c r="AL44" s="241"/>
      <c r="AM44" s="241"/>
      <c r="AN44" s="241"/>
      <c r="AO44" s="241"/>
      <c r="AP44" s="241"/>
      <c r="AQ44" s="242"/>
      <c r="AR44" s="242"/>
      <c r="AS44" s="242"/>
      <c r="AT44" s="242"/>
      <c r="AU44" s="242"/>
      <c r="AV44" s="242"/>
      <c r="AW44" s="236">
        <f t="shared" si="1"/>
        <v>0</v>
      </c>
      <c r="AX44" s="236"/>
      <c r="AY44" s="236"/>
      <c r="AZ44" s="236"/>
      <c r="BA44" s="236"/>
      <c r="BB44" s="236"/>
      <c r="BC44" s="236"/>
      <c r="BD44" s="236"/>
    </row>
    <row r="45" spans="1:56" ht="42.75" customHeight="1">
      <c r="A45" s="238" t="s">
        <v>449</v>
      </c>
      <c r="B45" s="238"/>
      <c r="C45" s="238"/>
      <c r="D45" s="238"/>
      <c r="E45" s="238"/>
      <c r="F45" s="238"/>
      <c r="G45" s="238"/>
      <c r="H45" s="238"/>
      <c r="I45" s="238"/>
      <c r="J45" s="239" t="s">
        <v>450</v>
      </c>
      <c r="K45" s="239"/>
      <c r="L45" s="239"/>
      <c r="M45" s="239"/>
      <c r="N45" s="239"/>
      <c r="O45" s="240" t="s">
        <v>451</v>
      </c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39" t="s">
        <v>448</v>
      </c>
      <c r="AH45" s="239"/>
      <c r="AI45" s="241">
        <f>9+40.7+30.6+35.2+49.5+26.5</f>
        <v>191.5</v>
      </c>
      <c r="AJ45" s="241"/>
      <c r="AK45" s="241"/>
      <c r="AL45" s="241"/>
      <c r="AM45" s="241"/>
      <c r="AN45" s="241"/>
      <c r="AO45" s="241"/>
      <c r="AP45" s="241"/>
      <c r="AQ45" s="242"/>
      <c r="AR45" s="242"/>
      <c r="AS45" s="242"/>
      <c r="AT45" s="242"/>
      <c r="AU45" s="242"/>
      <c r="AV45" s="242"/>
      <c r="AW45" s="236">
        <f t="shared" si="1"/>
        <v>0</v>
      </c>
      <c r="AX45" s="236"/>
      <c r="AY45" s="236"/>
      <c r="AZ45" s="236"/>
      <c r="BA45" s="236"/>
      <c r="BB45" s="236"/>
      <c r="BC45" s="236"/>
      <c r="BD45" s="236"/>
    </row>
    <row r="46" spans="1:56" ht="32.25" customHeight="1">
      <c r="A46" s="238" t="s">
        <v>452</v>
      </c>
      <c r="B46" s="238"/>
      <c r="C46" s="238"/>
      <c r="D46" s="238"/>
      <c r="E46" s="238"/>
      <c r="F46" s="238"/>
      <c r="G46" s="238"/>
      <c r="H46" s="238"/>
      <c r="I46" s="238"/>
      <c r="J46" s="239" t="s">
        <v>453</v>
      </c>
      <c r="K46" s="239"/>
      <c r="L46" s="239"/>
      <c r="M46" s="239"/>
      <c r="N46" s="239"/>
      <c r="O46" s="240" t="s">
        <v>454</v>
      </c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39" t="s">
        <v>455</v>
      </c>
      <c r="AH46" s="239"/>
      <c r="AI46" s="241">
        <v>6</v>
      </c>
      <c r="AJ46" s="241"/>
      <c r="AK46" s="241"/>
      <c r="AL46" s="241"/>
      <c r="AM46" s="241"/>
      <c r="AN46" s="241"/>
      <c r="AO46" s="241"/>
      <c r="AP46" s="241"/>
      <c r="AQ46" s="242"/>
      <c r="AR46" s="242"/>
      <c r="AS46" s="242"/>
      <c r="AT46" s="242"/>
      <c r="AU46" s="242"/>
      <c r="AV46" s="242"/>
      <c r="AW46" s="236">
        <f t="shared" si="1"/>
        <v>0</v>
      </c>
      <c r="AX46" s="236"/>
      <c r="AY46" s="236"/>
      <c r="AZ46" s="236"/>
      <c r="BA46" s="236"/>
      <c r="BB46" s="236"/>
      <c r="BC46" s="236"/>
      <c r="BD46" s="236"/>
    </row>
    <row r="47" spans="1:56" ht="45" customHeight="1">
      <c r="A47" s="238" t="s">
        <v>456</v>
      </c>
      <c r="B47" s="238"/>
      <c r="C47" s="238"/>
      <c r="D47" s="238"/>
      <c r="E47" s="238"/>
      <c r="F47" s="238"/>
      <c r="G47" s="238"/>
      <c r="H47" s="238"/>
      <c r="I47" s="238"/>
      <c r="J47" s="239" t="s">
        <v>457</v>
      </c>
      <c r="K47" s="239"/>
      <c r="L47" s="239"/>
      <c r="M47" s="239"/>
      <c r="N47" s="239"/>
      <c r="O47" s="240" t="s">
        <v>458</v>
      </c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39" t="s">
        <v>459</v>
      </c>
      <c r="AH47" s="239"/>
      <c r="AI47" s="258">
        <f>-8.64/0.5</f>
        <v>-17.28</v>
      </c>
      <c r="AJ47" s="258"/>
      <c r="AK47" s="258"/>
      <c r="AL47" s="258"/>
      <c r="AM47" s="258"/>
      <c r="AN47" s="258"/>
      <c r="AO47" s="258"/>
      <c r="AP47" s="258"/>
      <c r="AQ47" s="242"/>
      <c r="AR47" s="242"/>
      <c r="AS47" s="242"/>
      <c r="AT47" s="242"/>
      <c r="AU47" s="242"/>
      <c r="AV47" s="242"/>
      <c r="AW47" s="236">
        <f t="shared" si="1"/>
        <v>0</v>
      </c>
      <c r="AX47" s="236"/>
      <c r="AY47" s="236"/>
      <c r="AZ47" s="236"/>
      <c r="BA47" s="236"/>
      <c r="BB47" s="236"/>
      <c r="BC47" s="236"/>
      <c r="BD47" s="236"/>
    </row>
    <row r="48" spans="1:56" ht="24.75" customHeight="1">
      <c r="A48" s="238" t="s">
        <v>460</v>
      </c>
      <c r="B48" s="238"/>
      <c r="C48" s="238"/>
      <c r="D48" s="238"/>
      <c r="E48" s="238"/>
      <c r="F48" s="238"/>
      <c r="G48" s="238"/>
      <c r="H48" s="238"/>
      <c r="I48" s="238"/>
      <c r="J48" s="239" t="s">
        <v>461</v>
      </c>
      <c r="K48" s="239"/>
      <c r="L48" s="239"/>
      <c r="M48" s="239"/>
      <c r="N48" s="239"/>
      <c r="O48" s="240" t="s">
        <v>462</v>
      </c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39" t="s">
        <v>463</v>
      </c>
      <c r="AH48" s="239"/>
      <c r="AI48" s="241">
        <v>6</v>
      </c>
      <c r="AJ48" s="241"/>
      <c r="AK48" s="241"/>
      <c r="AL48" s="241"/>
      <c r="AM48" s="241"/>
      <c r="AN48" s="241"/>
      <c r="AO48" s="241"/>
      <c r="AP48" s="241"/>
      <c r="AQ48" s="242"/>
      <c r="AR48" s="242"/>
      <c r="AS48" s="242"/>
      <c r="AT48" s="242"/>
      <c r="AU48" s="242"/>
      <c r="AV48" s="242"/>
      <c r="AW48" s="236">
        <f t="shared" si="1"/>
        <v>0</v>
      </c>
      <c r="AX48" s="236"/>
      <c r="AY48" s="236"/>
      <c r="AZ48" s="236"/>
      <c r="BA48" s="236"/>
      <c r="BB48" s="236"/>
      <c r="BC48" s="236"/>
      <c r="BD48" s="236"/>
    </row>
    <row r="49" spans="1:56" ht="30" customHeight="1">
      <c r="A49" s="238" t="s">
        <v>464</v>
      </c>
      <c r="B49" s="238"/>
      <c r="C49" s="238"/>
      <c r="D49" s="238"/>
      <c r="E49" s="238"/>
      <c r="F49" s="238"/>
      <c r="G49" s="238"/>
      <c r="H49" s="238"/>
      <c r="I49" s="238"/>
      <c r="J49" s="239" t="s">
        <v>397</v>
      </c>
      <c r="K49" s="239"/>
      <c r="L49" s="239"/>
      <c r="M49" s="239"/>
      <c r="N49" s="239"/>
      <c r="O49" s="240" t="s">
        <v>465</v>
      </c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39" t="s">
        <v>448</v>
      </c>
      <c r="AH49" s="239"/>
      <c r="AI49" s="241">
        <v>191.5</v>
      </c>
      <c r="AJ49" s="241"/>
      <c r="AK49" s="241"/>
      <c r="AL49" s="241"/>
      <c r="AM49" s="241"/>
      <c r="AN49" s="241"/>
      <c r="AO49" s="241"/>
      <c r="AP49" s="241"/>
      <c r="AQ49" s="242"/>
      <c r="AR49" s="242"/>
      <c r="AS49" s="242"/>
      <c r="AT49" s="242"/>
      <c r="AU49" s="242"/>
      <c r="AV49" s="242"/>
      <c r="AW49" s="236">
        <f t="shared" si="1"/>
        <v>0</v>
      </c>
      <c r="AX49" s="236"/>
      <c r="AY49" s="236"/>
      <c r="AZ49" s="236"/>
      <c r="BA49" s="236"/>
      <c r="BB49" s="236"/>
      <c r="BC49" s="236"/>
      <c r="BD49" s="236"/>
    </row>
    <row r="50" spans="1:56" ht="24.75" customHeight="1">
      <c r="A50" s="233">
        <v>1.2</v>
      </c>
      <c r="B50" s="233"/>
      <c r="C50" s="233"/>
      <c r="D50" s="233"/>
      <c r="E50" s="233"/>
      <c r="F50" s="233"/>
      <c r="G50" s="233"/>
      <c r="H50" s="233"/>
      <c r="I50" s="233"/>
      <c r="J50" s="234"/>
      <c r="K50" s="234"/>
      <c r="L50" s="234"/>
      <c r="M50" s="234"/>
      <c r="N50" s="234"/>
      <c r="O50" s="235" t="s">
        <v>466</v>
      </c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AT50" s="235"/>
      <c r="AU50" s="235"/>
      <c r="AV50" s="235"/>
      <c r="AW50" s="236">
        <f>AW51+AW58+AW64+AW68</f>
        <v>0</v>
      </c>
      <c r="AX50" s="236"/>
      <c r="AY50" s="236"/>
      <c r="AZ50" s="236"/>
      <c r="BA50" s="236"/>
      <c r="BB50" s="236"/>
      <c r="BC50" s="236"/>
      <c r="BD50" s="236"/>
    </row>
    <row r="51" spans="1:56" ht="24.75" customHeight="1">
      <c r="A51" s="233" t="s">
        <v>56</v>
      </c>
      <c r="B51" s="233"/>
      <c r="C51" s="233"/>
      <c r="D51" s="233"/>
      <c r="E51" s="233"/>
      <c r="F51" s="233"/>
      <c r="G51" s="233"/>
      <c r="H51" s="233"/>
      <c r="I51" s="233"/>
      <c r="J51" s="234"/>
      <c r="K51" s="234"/>
      <c r="L51" s="234"/>
      <c r="M51" s="234"/>
      <c r="N51" s="234"/>
      <c r="O51" s="235" t="s">
        <v>467</v>
      </c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6">
        <f>SUM(AW52:BD57)</f>
        <v>0</v>
      </c>
      <c r="AX51" s="236"/>
      <c r="AY51" s="236"/>
      <c r="AZ51" s="236"/>
      <c r="BA51" s="236"/>
      <c r="BB51" s="236"/>
      <c r="BC51" s="236"/>
      <c r="BD51" s="236"/>
    </row>
    <row r="52" spans="1:56" ht="42.75" customHeight="1">
      <c r="A52" s="238" t="s">
        <v>468</v>
      </c>
      <c r="B52" s="238"/>
      <c r="C52" s="238"/>
      <c r="D52" s="238"/>
      <c r="E52" s="238"/>
      <c r="F52" s="238"/>
      <c r="G52" s="238"/>
      <c r="H52" s="238"/>
      <c r="I52" s="238"/>
      <c r="J52" s="239" t="s">
        <v>469</v>
      </c>
      <c r="K52" s="239"/>
      <c r="L52" s="239"/>
      <c r="M52" s="239"/>
      <c r="N52" s="239"/>
      <c r="O52" s="240" t="s">
        <v>470</v>
      </c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39" t="s">
        <v>448</v>
      </c>
      <c r="AH52" s="239"/>
      <c r="AI52" s="241">
        <v>2.6</v>
      </c>
      <c r="AJ52" s="241"/>
      <c r="AK52" s="241"/>
      <c r="AL52" s="241"/>
      <c r="AM52" s="241"/>
      <c r="AN52" s="241"/>
      <c r="AO52" s="241"/>
      <c r="AP52" s="241"/>
      <c r="AQ52" s="259"/>
      <c r="AR52" s="259"/>
      <c r="AS52" s="259"/>
      <c r="AT52" s="259"/>
      <c r="AU52" s="259"/>
      <c r="AV52" s="259"/>
      <c r="AW52" s="236">
        <f aca="true" t="shared" si="2" ref="AW52:AW57">ROUND(AI52*AQ52,2)</f>
        <v>0</v>
      </c>
      <c r="AX52" s="236"/>
      <c r="AY52" s="236"/>
      <c r="AZ52" s="236"/>
      <c r="BA52" s="236"/>
      <c r="BB52" s="236"/>
      <c r="BC52" s="236"/>
      <c r="BD52" s="236"/>
    </row>
    <row r="53" spans="1:56" ht="42.75" customHeight="1">
      <c r="A53" s="238" t="s">
        <v>471</v>
      </c>
      <c r="B53" s="238"/>
      <c r="C53" s="238"/>
      <c r="D53" s="238"/>
      <c r="E53" s="238"/>
      <c r="F53" s="238"/>
      <c r="G53" s="238"/>
      <c r="H53" s="238"/>
      <c r="I53" s="238"/>
      <c r="J53" s="239" t="s">
        <v>472</v>
      </c>
      <c r="K53" s="239"/>
      <c r="L53" s="239"/>
      <c r="M53" s="239"/>
      <c r="N53" s="239"/>
      <c r="O53" s="240" t="s">
        <v>473</v>
      </c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39" t="s">
        <v>7</v>
      </c>
      <c r="AH53" s="239"/>
      <c r="AI53" s="241">
        <v>4</v>
      </c>
      <c r="AJ53" s="241"/>
      <c r="AK53" s="241"/>
      <c r="AL53" s="241"/>
      <c r="AM53" s="241"/>
      <c r="AN53" s="241"/>
      <c r="AO53" s="241"/>
      <c r="AP53" s="241"/>
      <c r="AQ53" s="259"/>
      <c r="AR53" s="259"/>
      <c r="AS53" s="259"/>
      <c r="AT53" s="259"/>
      <c r="AU53" s="259"/>
      <c r="AV53" s="259"/>
      <c r="AW53" s="236">
        <f t="shared" si="2"/>
        <v>0</v>
      </c>
      <c r="AX53" s="236"/>
      <c r="AY53" s="236"/>
      <c r="AZ53" s="236"/>
      <c r="BA53" s="236"/>
      <c r="BB53" s="236"/>
      <c r="BC53" s="236"/>
      <c r="BD53" s="236"/>
    </row>
    <row r="54" spans="1:56" ht="42.75" customHeight="1">
      <c r="A54" s="238" t="s">
        <v>474</v>
      </c>
      <c r="B54" s="238"/>
      <c r="C54" s="238"/>
      <c r="D54" s="238"/>
      <c r="E54" s="238"/>
      <c r="F54" s="238"/>
      <c r="G54" s="238"/>
      <c r="H54" s="238"/>
      <c r="I54" s="238"/>
      <c r="J54" s="239" t="s">
        <v>475</v>
      </c>
      <c r="K54" s="239"/>
      <c r="L54" s="239"/>
      <c r="M54" s="239"/>
      <c r="N54" s="239"/>
      <c r="O54" s="240" t="s">
        <v>476</v>
      </c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39" t="s">
        <v>448</v>
      </c>
      <c r="AH54" s="239"/>
      <c r="AI54" s="241">
        <v>3</v>
      </c>
      <c r="AJ54" s="241"/>
      <c r="AK54" s="241"/>
      <c r="AL54" s="241"/>
      <c r="AM54" s="241"/>
      <c r="AN54" s="241"/>
      <c r="AO54" s="241"/>
      <c r="AP54" s="241"/>
      <c r="AQ54" s="259"/>
      <c r="AR54" s="259"/>
      <c r="AS54" s="259"/>
      <c r="AT54" s="259"/>
      <c r="AU54" s="259"/>
      <c r="AV54" s="259"/>
      <c r="AW54" s="236">
        <f t="shared" si="2"/>
        <v>0</v>
      </c>
      <c r="AX54" s="236"/>
      <c r="AY54" s="236"/>
      <c r="AZ54" s="236"/>
      <c r="BA54" s="236"/>
      <c r="BB54" s="236"/>
      <c r="BC54" s="236"/>
      <c r="BD54" s="236"/>
    </row>
    <row r="55" spans="1:56" ht="49.5" customHeight="1">
      <c r="A55" s="238" t="s">
        <v>477</v>
      </c>
      <c r="B55" s="238"/>
      <c r="C55" s="238"/>
      <c r="D55" s="238"/>
      <c r="E55" s="238"/>
      <c r="F55" s="238"/>
      <c r="G55" s="238"/>
      <c r="H55" s="238"/>
      <c r="I55" s="238"/>
      <c r="J55" s="239" t="s">
        <v>472</v>
      </c>
      <c r="K55" s="239"/>
      <c r="L55" s="239"/>
      <c r="M55" s="239"/>
      <c r="N55" s="239"/>
      <c r="O55" s="240" t="s">
        <v>478</v>
      </c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39" t="s">
        <v>7</v>
      </c>
      <c r="AH55" s="239"/>
      <c r="AI55" s="241">
        <v>1</v>
      </c>
      <c r="AJ55" s="241"/>
      <c r="AK55" s="241"/>
      <c r="AL55" s="241"/>
      <c r="AM55" s="241"/>
      <c r="AN55" s="241"/>
      <c r="AO55" s="241"/>
      <c r="AP55" s="241"/>
      <c r="AQ55" s="259"/>
      <c r="AR55" s="259"/>
      <c r="AS55" s="259"/>
      <c r="AT55" s="259"/>
      <c r="AU55" s="259"/>
      <c r="AV55" s="259"/>
      <c r="AW55" s="236">
        <f t="shared" si="2"/>
        <v>0</v>
      </c>
      <c r="AX55" s="236"/>
      <c r="AY55" s="236"/>
      <c r="AZ55" s="236"/>
      <c r="BA55" s="236"/>
      <c r="BB55" s="236"/>
      <c r="BC55" s="236"/>
      <c r="BD55" s="236"/>
    </row>
    <row r="56" spans="1:56" ht="42.75" customHeight="1">
      <c r="A56" s="260" t="s">
        <v>479</v>
      </c>
      <c r="B56" s="260"/>
      <c r="C56" s="260"/>
      <c r="D56" s="260"/>
      <c r="E56" s="260"/>
      <c r="F56" s="260"/>
      <c r="G56" s="260"/>
      <c r="H56" s="260"/>
      <c r="I56" s="260"/>
      <c r="J56" s="261" t="s">
        <v>480</v>
      </c>
      <c r="K56" s="261"/>
      <c r="L56" s="261"/>
      <c r="M56" s="261"/>
      <c r="N56" s="261"/>
      <c r="O56" s="262" t="s">
        <v>481</v>
      </c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G56" s="261" t="s">
        <v>6</v>
      </c>
      <c r="AH56" s="261"/>
      <c r="AI56" s="263">
        <f>0.06*4</f>
        <v>0.24</v>
      </c>
      <c r="AJ56" s="263"/>
      <c r="AK56" s="263"/>
      <c r="AL56" s="263"/>
      <c r="AM56" s="263"/>
      <c r="AN56" s="263"/>
      <c r="AO56" s="263"/>
      <c r="AP56" s="263"/>
      <c r="AQ56" s="264"/>
      <c r="AR56" s="264"/>
      <c r="AS56" s="264"/>
      <c r="AT56" s="264"/>
      <c r="AU56" s="264"/>
      <c r="AV56" s="264"/>
      <c r="AW56" s="266">
        <f t="shared" si="2"/>
        <v>0</v>
      </c>
      <c r="AX56" s="266"/>
      <c r="AY56" s="266"/>
      <c r="AZ56" s="266"/>
      <c r="BA56" s="266"/>
      <c r="BB56" s="266"/>
      <c r="BC56" s="266"/>
      <c r="BD56" s="266"/>
    </row>
    <row r="57" spans="1:56" ht="30" customHeight="1">
      <c r="A57" s="260" t="s">
        <v>482</v>
      </c>
      <c r="B57" s="260"/>
      <c r="C57" s="260"/>
      <c r="D57" s="260"/>
      <c r="E57" s="260"/>
      <c r="F57" s="260"/>
      <c r="G57" s="260"/>
      <c r="H57" s="260"/>
      <c r="I57" s="260"/>
      <c r="J57" s="261" t="s">
        <v>483</v>
      </c>
      <c r="K57" s="261"/>
      <c r="L57" s="261"/>
      <c r="M57" s="261"/>
      <c r="N57" s="261"/>
      <c r="O57" s="262" t="s">
        <v>484</v>
      </c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261" t="s">
        <v>402</v>
      </c>
      <c r="AH57" s="261"/>
      <c r="AI57" s="263">
        <v>1</v>
      </c>
      <c r="AJ57" s="263"/>
      <c r="AK57" s="263"/>
      <c r="AL57" s="263"/>
      <c r="AM57" s="263"/>
      <c r="AN57" s="263"/>
      <c r="AO57" s="263"/>
      <c r="AP57" s="263"/>
      <c r="AQ57" s="264"/>
      <c r="AR57" s="264"/>
      <c r="AS57" s="264"/>
      <c r="AT57" s="264"/>
      <c r="AU57" s="264"/>
      <c r="AV57" s="264"/>
      <c r="AW57" s="266">
        <f t="shared" si="2"/>
        <v>0</v>
      </c>
      <c r="AX57" s="266"/>
      <c r="AY57" s="266"/>
      <c r="AZ57" s="266"/>
      <c r="BA57" s="266"/>
      <c r="BB57" s="266"/>
      <c r="BC57" s="266"/>
      <c r="BD57" s="266"/>
    </row>
    <row r="58" spans="1:56" ht="30" customHeight="1">
      <c r="A58" s="267" t="s">
        <v>58</v>
      </c>
      <c r="B58" s="267"/>
      <c r="C58" s="267"/>
      <c r="D58" s="267"/>
      <c r="E58" s="267"/>
      <c r="F58" s="267"/>
      <c r="G58" s="267"/>
      <c r="H58" s="267"/>
      <c r="I58" s="267"/>
      <c r="J58" s="268"/>
      <c r="K58" s="268"/>
      <c r="L58" s="268"/>
      <c r="M58" s="268"/>
      <c r="N58" s="268"/>
      <c r="O58" s="269" t="s">
        <v>485</v>
      </c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69"/>
      <c r="AT58" s="269"/>
      <c r="AU58" s="269"/>
      <c r="AV58" s="269"/>
      <c r="AW58" s="270">
        <f>SUM(AW59:BD63)</f>
        <v>0</v>
      </c>
      <c r="AX58" s="270"/>
      <c r="AY58" s="270"/>
      <c r="AZ58" s="270"/>
      <c r="BA58" s="270"/>
      <c r="BB58" s="270"/>
      <c r="BC58" s="270"/>
      <c r="BD58" s="270"/>
    </row>
    <row r="59" spans="1:56" ht="42.75" customHeight="1">
      <c r="A59" s="253" t="s">
        <v>486</v>
      </c>
      <c r="B59" s="253"/>
      <c r="C59" s="253"/>
      <c r="D59" s="253"/>
      <c r="E59" s="253"/>
      <c r="F59" s="253"/>
      <c r="G59" s="253"/>
      <c r="H59" s="253"/>
      <c r="I59" s="253"/>
      <c r="J59" s="254" t="s">
        <v>388</v>
      </c>
      <c r="K59" s="254"/>
      <c r="L59" s="254"/>
      <c r="M59" s="254"/>
      <c r="N59" s="254"/>
      <c r="O59" s="255" t="s">
        <v>487</v>
      </c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4" t="s">
        <v>6</v>
      </c>
      <c r="AH59" s="254"/>
      <c r="AI59" s="256">
        <f>4.3*1.6*1.1</f>
        <v>7.5680000000000005</v>
      </c>
      <c r="AJ59" s="256"/>
      <c r="AK59" s="256"/>
      <c r="AL59" s="256"/>
      <c r="AM59" s="256"/>
      <c r="AN59" s="256"/>
      <c r="AO59" s="256"/>
      <c r="AP59" s="256"/>
      <c r="AQ59" s="265"/>
      <c r="AR59" s="265"/>
      <c r="AS59" s="265"/>
      <c r="AT59" s="265"/>
      <c r="AU59" s="265"/>
      <c r="AV59" s="265"/>
      <c r="AW59" s="236">
        <f>ROUND(AI59*AQ59,2)</f>
        <v>0</v>
      </c>
      <c r="AX59" s="236"/>
      <c r="AY59" s="236"/>
      <c r="AZ59" s="236"/>
      <c r="BA59" s="236"/>
      <c r="BB59" s="236"/>
      <c r="BC59" s="236"/>
      <c r="BD59" s="236"/>
    </row>
    <row r="60" spans="1:56" ht="73.5" customHeight="1">
      <c r="A60" s="238" t="s">
        <v>488</v>
      </c>
      <c r="B60" s="238"/>
      <c r="C60" s="238"/>
      <c r="D60" s="238"/>
      <c r="E60" s="238"/>
      <c r="F60" s="238"/>
      <c r="G60" s="238"/>
      <c r="H60" s="238"/>
      <c r="I60" s="238"/>
      <c r="J60" s="239" t="s">
        <v>489</v>
      </c>
      <c r="K60" s="239"/>
      <c r="L60" s="239"/>
      <c r="M60" s="239"/>
      <c r="N60" s="239"/>
      <c r="O60" s="240" t="s">
        <v>490</v>
      </c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0"/>
      <c r="AE60" s="240"/>
      <c r="AF60" s="240"/>
      <c r="AG60" s="239" t="s">
        <v>6</v>
      </c>
      <c r="AH60" s="239"/>
      <c r="AI60" s="241">
        <f>(4.3*1.6*1.1)-0.71</f>
        <v>6.8580000000000005</v>
      </c>
      <c r="AJ60" s="241"/>
      <c r="AK60" s="241"/>
      <c r="AL60" s="241"/>
      <c r="AM60" s="241"/>
      <c r="AN60" s="241"/>
      <c r="AO60" s="241"/>
      <c r="AP60" s="241"/>
      <c r="AQ60" s="259"/>
      <c r="AR60" s="259"/>
      <c r="AS60" s="259"/>
      <c r="AT60" s="259"/>
      <c r="AU60" s="259"/>
      <c r="AV60" s="259"/>
      <c r="AW60" s="236">
        <f>ROUND(AI60*AQ60,2)</f>
        <v>0</v>
      </c>
      <c r="AX60" s="236"/>
      <c r="AY60" s="236"/>
      <c r="AZ60" s="236"/>
      <c r="BA60" s="236"/>
      <c r="BB60" s="236"/>
      <c r="BC60" s="236"/>
      <c r="BD60" s="236"/>
    </row>
    <row r="61" spans="1:56" ht="32.25" customHeight="1">
      <c r="A61" s="238" t="s">
        <v>491</v>
      </c>
      <c r="B61" s="238"/>
      <c r="C61" s="238"/>
      <c r="D61" s="238"/>
      <c r="E61" s="238"/>
      <c r="F61" s="238"/>
      <c r="G61" s="238"/>
      <c r="H61" s="238"/>
      <c r="I61" s="238"/>
      <c r="J61" s="239" t="s">
        <v>441</v>
      </c>
      <c r="K61" s="239"/>
      <c r="L61" s="239"/>
      <c r="M61" s="239"/>
      <c r="N61" s="239"/>
      <c r="O61" s="240" t="s">
        <v>492</v>
      </c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39" t="s">
        <v>6</v>
      </c>
      <c r="AH61" s="239"/>
      <c r="AI61" s="241">
        <f>4.3*0.15*1.1</f>
        <v>0.7094999999999999</v>
      </c>
      <c r="AJ61" s="241"/>
      <c r="AK61" s="241"/>
      <c r="AL61" s="241"/>
      <c r="AM61" s="241"/>
      <c r="AN61" s="241"/>
      <c r="AO61" s="241"/>
      <c r="AP61" s="241"/>
      <c r="AQ61" s="259"/>
      <c r="AR61" s="259"/>
      <c r="AS61" s="259"/>
      <c r="AT61" s="259"/>
      <c r="AU61" s="259"/>
      <c r="AV61" s="259"/>
      <c r="AW61" s="236">
        <f>ROUND(AI61*AQ61,2)</f>
        <v>0</v>
      </c>
      <c r="AX61" s="236"/>
      <c r="AY61" s="236"/>
      <c r="AZ61" s="236"/>
      <c r="BA61" s="236"/>
      <c r="BB61" s="236"/>
      <c r="BC61" s="236"/>
      <c r="BD61" s="236"/>
    </row>
    <row r="62" spans="1:56" ht="32.25" customHeight="1">
      <c r="A62" s="238" t="s">
        <v>493</v>
      </c>
      <c r="B62" s="238"/>
      <c r="C62" s="238"/>
      <c r="D62" s="238"/>
      <c r="E62" s="238"/>
      <c r="F62" s="238"/>
      <c r="G62" s="238"/>
      <c r="H62" s="238"/>
      <c r="I62" s="238"/>
      <c r="J62" s="239" t="s">
        <v>494</v>
      </c>
      <c r="K62" s="239"/>
      <c r="L62" s="239"/>
      <c r="M62" s="239"/>
      <c r="N62" s="239"/>
      <c r="O62" s="240" t="s">
        <v>495</v>
      </c>
      <c r="P62" s="240"/>
      <c r="Q62" s="240"/>
      <c r="R62" s="240"/>
      <c r="S62" s="240"/>
      <c r="T62" s="240"/>
      <c r="U62" s="240"/>
      <c r="V62" s="240"/>
      <c r="W62" s="240"/>
      <c r="X62" s="240"/>
      <c r="Y62" s="240"/>
      <c r="Z62" s="240"/>
      <c r="AA62" s="240"/>
      <c r="AB62" s="240"/>
      <c r="AC62" s="240"/>
      <c r="AD62" s="240"/>
      <c r="AE62" s="240"/>
      <c r="AF62" s="240"/>
      <c r="AG62" s="239" t="s">
        <v>448</v>
      </c>
      <c r="AH62" s="239"/>
      <c r="AI62" s="241">
        <v>4.3</v>
      </c>
      <c r="AJ62" s="241"/>
      <c r="AK62" s="241"/>
      <c r="AL62" s="241"/>
      <c r="AM62" s="241"/>
      <c r="AN62" s="241"/>
      <c r="AO62" s="241"/>
      <c r="AP62" s="241"/>
      <c r="AQ62" s="259"/>
      <c r="AR62" s="259"/>
      <c r="AS62" s="259"/>
      <c r="AT62" s="259"/>
      <c r="AU62" s="259"/>
      <c r="AV62" s="259"/>
      <c r="AW62" s="236">
        <f>ROUND(AI62*AQ62,2)</f>
        <v>0</v>
      </c>
      <c r="AX62" s="236"/>
      <c r="AY62" s="236"/>
      <c r="AZ62" s="236"/>
      <c r="BA62" s="236"/>
      <c r="BB62" s="236"/>
      <c r="BC62" s="236"/>
      <c r="BD62" s="236"/>
    </row>
    <row r="63" spans="1:56" ht="33" customHeight="1">
      <c r="A63" s="238" t="s">
        <v>496</v>
      </c>
      <c r="B63" s="238"/>
      <c r="C63" s="238"/>
      <c r="D63" s="238"/>
      <c r="E63" s="238"/>
      <c r="F63" s="238"/>
      <c r="G63" s="238"/>
      <c r="H63" s="238"/>
      <c r="I63" s="238"/>
      <c r="J63" s="239" t="s">
        <v>446</v>
      </c>
      <c r="K63" s="239"/>
      <c r="L63" s="239"/>
      <c r="M63" s="239"/>
      <c r="N63" s="239"/>
      <c r="O63" s="240" t="s">
        <v>497</v>
      </c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240"/>
      <c r="AF63" s="240"/>
      <c r="AG63" s="239" t="s">
        <v>448</v>
      </c>
      <c r="AH63" s="239"/>
      <c r="AI63" s="241">
        <v>4.3</v>
      </c>
      <c r="AJ63" s="241"/>
      <c r="AK63" s="241"/>
      <c r="AL63" s="241"/>
      <c r="AM63" s="241"/>
      <c r="AN63" s="241"/>
      <c r="AO63" s="241"/>
      <c r="AP63" s="241"/>
      <c r="AQ63" s="259"/>
      <c r="AR63" s="259"/>
      <c r="AS63" s="259"/>
      <c r="AT63" s="259"/>
      <c r="AU63" s="259"/>
      <c r="AV63" s="259"/>
      <c r="AW63" s="236">
        <f>ROUND(AI63*AQ63,2)</f>
        <v>0</v>
      </c>
      <c r="AX63" s="236"/>
      <c r="AY63" s="236"/>
      <c r="AZ63" s="236"/>
      <c r="BA63" s="236"/>
      <c r="BB63" s="236"/>
      <c r="BC63" s="236"/>
      <c r="BD63" s="236"/>
    </row>
    <row r="64" spans="1:56" ht="24.75" customHeight="1">
      <c r="A64" s="233" t="s">
        <v>498</v>
      </c>
      <c r="B64" s="233"/>
      <c r="C64" s="233"/>
      <c r="D64" s="233"/>
      <c r="E64" s="233"/>
      <c r="F64" s="233"/>
      <c r="G64" s="233"/>
      <c r="H64" s="233"/>
      <c r="I64" s="233"/>
      <c r="J64" s="234"/>
      <c r="K64" s="234"/>
      <c r="L64" s="234"/>
      <c r="M64" s="234"/>
      <c r="N64" s="234"/>
      <c r="O64" s="235" t="s">
        <v>499</v>
      </c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F64" s="235"/>
      <c r="AG64" s="235"/>
      <c r="AH64" s="235"/>
      <c r="AI64" s="235"/>
      <c r="AJ64" s="235"/>
      <c r="AK64" s="235"/>
      <c r="AL64" s="235"/>
      <c r="AM64" s="235"/>
      <c r="AN64" s="235"/>
      <c r="AO64" s="235"/>
      <c r="AP64" s="235"/>
      <c r="AQ64" s="235"/>
      <c r="AR64" s="235"/>
      <c r="AS64" s="235"/>
      <c r="AT64" s="235"/>
      <c r="AU64" s="235"/>
      <c r="AV64" s="235"/>
      <c r="AW64" s="236">
        <f>SUM(AW65:BD67)</f>
        <v>0</v>
      </c>
      <c r="AX64" s="236"/>
      <c r="AY64" s="236"/>
      <c r="AZ64" s="236"/>
      <c r="BA64" s="236"/>
      <c r="BB64" s="236"/>
      <c r="BC64" s="236"/>
      <c r="BD64" s="236"/>
    </row>
    <row r="65" spans="1:56" ht="53.25" customHeight="1">
      <c r="A65" s="238" t="s">
        <v>500</v>
      </c>
      <c r="B65" s="238"/>
      <c r="C65" s="238"/>
      <c r="D65" s="238"/>
      <c r="E65" s="238"/>
      <c r="F65" s="238"/>
      <c r="G65" s="238"/>
      <c r="H65" s="238"/>
      <c r="I65" s="238"/>
      <c r="J65" s="239" t="s">
        <v>501</v>
      </c>
      <c r="K65" s="239"/>
      <c r="L65" s="239"/>
      <c r="M65" s="239"/>
      <c r="N65" s="239"/>
      <c r="O65" s="240" t="s">
        <v>502</v>
      </c>
      <c r="P65" s="240"/>
      <c r="Q65" s="240"/>
      <c r="R65" s="240"/>
      <c r="S65" s="240"/>
      <c r="T65" s="240"/>
      <c r="U65" s="240"/>
      <c r="V65" s="240"/>
      <c r="W65" s="240"/>
      <c r="X65" s="240"/>
      <c r="Y65" s="240"/>
      <c r="Z65" s="240"/>
      <c r="AA65" s="240"/>
      <c r="AB65" s="240"/>
      <c r="AC65" s="240"/>
      <c r="AD65" s="240"/>
      <c r="AE65" s="240"/>
      <c r="AF65" s="240"/>
      <c r="AG65" s="239" t="s">
        <v>448</v>
      </c>
      <c r="AH65" s="239"/>
      <c r="AI65" s="241">
        <v>1.5</v>
      </c>
      <c r="AJ65" s="241"/>
      <c r="AK65" s="241"/>
      <c r="AL65" s="241"/>
      <c r="AM65" s="241"/>
      <c r="AN65" s="241"/>
      <c r="AO65" s="241"/>
      <c r="AP65" s="241"/>
      <c r="AQ65" s="259"/>
      <c r="AR65" s="259"/>
      <c r="AS65" s="259"/>
      <c r="AT65" s="259"/>
      <c r="AU65" s="259"/>
      <c r="AV65" s="259"/>
      <c r="AW65" s="236">
        <f>ROUND(AI65*AQ65,2)</f>
        <v>0</v>
      </c>
      <c r="AX65" s="236"/>
      <c r="AY65" s="236"/>
      <c r="AZ65" s="236"/>
      <c r="BA65" s="236"/>
      <c r="BB65" s="236"/>
      <c r="BC65" s="236"/>
      <c r="BD65" s="236"/>
    </row>
    <row r="66" spans="1:56" ht="32.25" customHeight="1">
      <c r="A66" s="238" t="s">
        <v>503</v>
      </c>
      <c r="B66" s="238"/>
      <c r="C66" s="238"/>
      <c r="D66" s="238"/>
      <c r="E66" s="238"/>
      <c r="F66" s="238"/>
      <c r="G66" s="238"/>
      <c r="H66" s="238"/>
      <c r="I66" s="238"/>
      <c r="J66" s="239" t="s">
        <v>504</v>
      </c>
      <c r="K66" s="239"/>
      <c r="L66" s="239"/>
      <c r="M66" s="239"/>
      <c r="N66" s="239"/>
      <c r="O66" s="240" t="s">
        <v>505</v>
      </c>
      <c r="P66" s="240"/>
      <c r="Q66" s="240"/>
      <c r="R66" s="240"/>
      <c r="S66" s="240"/>
      <c r="T66" s="240"/>
      <c r="U66" s="240"/>
      <c r="V66" s="240"/>
      <c r="W66" s="240"/>
      <c r="X66" s="240"/>
      <c r="Y66" s="240"/>
      <c r="Z66" s="240"/>
      <c r="AA66" s="240"/>
      <c r="AB66" s="240"/>
      <c r="AC66" s="240"/>
      <c r="AD66" s="240"/>
      <c r="AE66" s="240"/>
      <c r="AF66" s="240"/>
      <c r="AG66" s="239" t="s">
        <v>463</v>
      </c>
      <c r="AH66" s="239"/>
      <c r="AI66" s="241">
        <v>4</v>
      </c>
      <c r="AJ66" s="241"/>
      <c r="AK66" s="241"/>
      <c r="AL66" s="241"/>
      <c r="AM66" s="241"/>
      <c r="AN66" s="241"/>
      <c r="AO66" s="241"/>
      <c r="AP66" s="241"/>
      <c r="AQ66" s="259"/>
      <c r="AR66" s="259"/>
      <c r="AS66" s="259"/>
      <c r="AT66" s="259"/>
      <c r="AU66" s="259"/>
      <c r="AV66" s="259"/>
      <c r="AW66" s="236">
        <f>ROUND(AI66*AQ66,2)</f>
        <v>0</v>
      </c>
      <c r="AX66" s="236"/>
      <c r="AY66" s="236"/>
      <c r="AZ66" s="236"/>
      <c r="BA66" s="236"/>
      <c r="BB66" s="236"/>
      <c r="BC66" s="236"/>
      <c r="BD66" s="236"/>
    </row>
    <row r="67" spans="1:56" ht="32.25" customHeight="1">
      <c r="A67" s="238" t="s">
        <v>506</v>
      </c>
      <c r="B67" s="238"/>
      <c r="C67" s="238"/>
      <c r="D67" s="238"/>
      <c r="E67" s="238"/>
      <c r="F67" s="238"/>
      <c r="G67" s="238"/>
      <c r="H67" s="238"/>
      <c r="I67" s="238"/>
      <c r="J67" s="239" t="s">
        <v>507</v>
      </c>
      <c r="K67" s="239"/>
      <c r="L67" s="239"/>
      <c r="M67" s="239"/>
      <c r="N67" s="239"/>
      <c r="O67" s="240" t="s">
        <v>508</v>
      </c>
      <c r="P67" s="240"/>
      <c r="Q67" s="240"/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  <c r="AD67" s="240"/>
      <c r="AE67" s="240"/>
      <c r="AF67" s="240"/>
      <c r="AG67" s="239" t="s">
        <v>448</v>
      </c>
      <c r="AH67" s="239"/>
      <c r="AI67" s="241">
        <v>1.2</v>
      </c>
      <c r="AJ67" s="241"/>
      <c r="AK67" s="241"/>
      <c r="AL67" s="241"/>
      <c r="AM67" s="241"/>
      <c r="AN67" s="241"/>
      <c r="AO67" s="241"/>
      <c r="AP67" s="241"/>
      <c r="AQ67" s="259"/>
      <c r="AR67" s="259"/>
      <c r="AS67" s="259"/>
      <c r="AT67" s="259"/>
      <c r="AU67" s="259"/>
      <c r="AV67" s="259"/>
      <c r="AW67" s="236">
        <f>ROUND(AI67*AQ67,2)</f>
        <v>0</v>
      </c>
      <c r="AX67" s="236"/>
      <c r="AY67" s="236"/>
      <c r="AZ67" s="236"/>
      <c r="BA67" s="236"/>
      <c r="BB67" s="236"/>
      <c r="BC67" s="236"/>
      <c r="BD67" s="236"/>
    </row>
    <row r="68" spans="1:56" ht="12" customHeight="1">
      <c r="A68" s="233" t="s">
        <v>509</v>
      </c>
      <c r="B68" s="233"/>
      <c r="C68" s="233"/>
      <c r="D68" s="233"/>
      <c r="E68" s="233"/>
      <c r="F68" s="233"/>
      <c r="G68" s="233"/>
      <c r="H68" s="233"/>
      <c r="I68" s="233"/>
      <c r="J68" s="234"/>
      <c r="K68" s="234"/>
      <c r="L68" s="234"/>
      <c r="M68" s="234"/>
      <c r="N68" s="234"/>
      <c r="O68" s="235" t="s">
        <v>510</v>
      </c>
      <c r="P68" s="235"/>
      <c r="Q68" s="235"/>
      <c r="R68" s="235"/>
      <c r="S68" s="235"/>
      <c r="T68" s="235"/>
      <c r="U68" s="235"/>
      <c r="V68" s="235"/>
      <c r="W68" s="235"/>
      <c r="X68" s="235"/>
      <c r="Y68" s="235"/>
      <c r="Z68" s="235"/>
      <c r="AA68" s="235"/>
      <c r="AB68" s="235"/>
      <c r="AC68" s="235"/>
      <c r="AD68" s="235"/>
      <c r="AE68" s="235"/>
      <c r="AF68" s="235"/>
      <c r="AG68" s="235"/>
      <c r="AH68" s="235"/>
      <c r="AI68" s="235"/>
      <c r="AJ68" s="235"/>
      <c r="AK68" s="235"/>
      <c r="AL68" s="235"/>
      <c r="AM68" s="235"/>
      <c r="AN68" s="235"/>
      <c r="AO68" s="235"/>
      <c r="AP68" s="235"/>
      <c r="AQ68" s="235"/>
      <c r="AR68" s="235"/>
      <c r="AS68" s="235"/>
      <c r="AT68" s="235"/>
      <c r="AU68" s="235"/>
      <c r="AV68" s="235"/>
      <c r="AW68" s="236">
        <f>SUM(AW69:BD73)</f>
        <v>0</v>
      </c>
      <c r="AX68" s="236"/>
      <c r="AY68" s="236"/>
      <c r="AZ68" s="236"/>
      <c r="BA68" s="236"/>
      <c r="BB68" s="236"/>
      <c r="BC68" s="236"/>
      <c r="BD68" s="236"/>
    </row>
    <row r="69" spans="1:56" ht="52.5" customHeight="1">
      <c r="A69" s="238" t="s">
        <v>511</v>
      </c>
      <c r="B69" s="238"/>
      <c r="C69" s="238"/>
      <c r="D69" s="238"/>
      <c r="E69" s="238"/>
      <c r="F69" s="238"/>
      <c r="G69" s="238"/>
      <c r="H69" s="238"/>
      <c r="I69" s="238"/>
      <c r="J69" s="239" t="s">
        <v>469</v>
      </c>
      <c r="K69" s="239"/>
      <c r="L69" s="239"/>
      <c r="M69" s="239"/>
      <c r="N69" s="239"/>
      <c r="O69" s="240" t="s">
        <v>512</v>
      </c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0"/>
      <c r="AE69" s="240"/>
      <c r="AF69" s="240"/>
      <c r="AG69" s="239" t="s">
        <v>448</v>
      </c>
      <c r="AH69" s="239"/>
      <c r="AI69" s="241">
        <v>2.6</v>
      </c>
      <c r="AJ69" s="241"/>
      <c r="AK69" s="241"/>
      <c r="AL69" s="241"/>
      <c r="AM69" s="241"/>
      <c r="AN69" s="241"/>
      <c r="AO69" s="241"/>
      <c r="AP69" s="241"/>
      <c r="AQ69" s="259"/>
      <c r="AR69" s="259"/>
      <c r="AS69" s="259"/>
      <c r="AT69" s="259"/>
      <c r="AU69" s="259"/>
      <c r="AV69" s="259"/>
      <c r="AW69" s="236">
        <f>ROUND(AI69*AQ69,2)</f>
        <v>0</v>
      </c>
      <c r="AX69" s="236"/>
      <c r="AY69" s="236"/>
      <c r="AZ69" s="236"/>
      <c r="BA69" s="236"/>
      <c r="BB69" s="236"/>
      <c r="BC69" s="236"/>
      <c r="BD69" s="236"/>
    </row>
    <row r="70" spans="1:56" ht="42.75" customHeight="1">
      <c r="A70" s="238" t="s">
        <v>513</v>
      </c>
      <c r="B70" s="238"/>
      <c r="C70" s="238"/>
      <c r="D70" s="238"/>
      <c r="E70" s="238"/>
      <c r="F70" s="238"/>
      <c r="G70" s="238"/>
      <c r="H70" s="238"/>
      <c r="I70" s="238"/>
      <c r="J70" s="239" t="s">
        <v>475</v>
      </c>
      <c r="K70" s="239"/>
      <c r="L70" s="239"/>
      <c r="M70" s="239"/>
      <c r="N70" s="239"/>
      <c r="O70" s="240" t="s">
        <v>476</v>
      </c>
      <c r="P70" s="240"/>
      <c r="Q70" s="240"/>
      <c r="R70" s="240"/>
      <c r="S70" s="240"/>
      <c r="T70" s="240"/>
      <c r="U70" s="240"/>
      <c r="V70" s="240"/>
      <c r="W70" s="240"/>
      <c r="X70" s="240"/>
      <c r="Y70" s="240"/>
      <c r="Z70" s="240"/>
      <c r="AA70" s="240"/>
      <c r="AB70" s="240"/>
      <c r="AC70" s="240"/>
      <c r="AD70" s="240"/>
      <c r="AE70" s="240"/>
      <c r="AF70" s="240"/>
      <c r="AG70" s="239" t="s">
        <v>448</v>
      </c>
      <c r="AH70" s="239"/>
      <c r="AI70" s="241">
        <v>3</v>
      </c>
      <c r="AJ70" s="241"/>
      <c r="AK70" s="241"/>
      <c r="AL70" s="241"/>
      <c r="AM70" s="241"/>
      <c r="AN70" s="241"/>
      <c r="AO70" s="241"/>
      <c r="AP70" s="241"/>
      <c r="AQ70" s="259"/>
      <c r="AR70" s="259"/>
      <c r="AS70" s="259"/>
      <c r="AT70" s="259"/>
      <c r="AU70" s="259"/>
      <c r="AV70" s="259"/>
      <c r="AW70" s="236">
        <f>ROUND(AI70*AQ70,2)</f>
        <v>0</v>
      </c>
      <c r="AX70" s="236"/>
      <c r="AY70" s="236"/>
      <c r="AZ70" s="236"/>
      <c r="BA70" s="236"/>
      <c r="BB70" s="236"/>
      <c r="BC70" s="236"/>
      <c r="BD70" s="236"/>
    </row>
    <row r="71" spans="1:56" ht="49.5" customHeight="1">
      <c r="A71" s="238" t="s">
        <v>514</v>
      </c>
      <c r="B71" s="238"/>
      <c r="C71" s="238"/>
      <c r="D71" s="238"/>
      <c r="E71" s="238"/>
      <c r="F71" s="238"/>
      <c r="G71" s="238"/>
      <c r="H71" s="238"/>
      <c r="I71" s="238"/>
      <c r="J71" s="239" t="s">
        <v>472</v>
      </c>
      <c r="K71" s="239"/>
      <c r="L71" s="239"/>
      <c r="M71" s="239"/>
      <c r="N71" s="239"/>
      <c r="O71" s="240" t="s">
        <v>478</v>
      </c>
      <c r="P71" s="240"/>
      <c r="Q71" s="240"/>
      <c r="R71" s="240"/>
      <c r="S71" s="240"/>
      <c r="T71" s="240"/>
      <c r="U71" s="240"/>
      <c r="V71" s="240"/>
      <c r="W71" s="240"/>
      <c r="X71" s="240"/>
      <c r="Y71" s="240"/>
      <c r="Z71" s="240"/>
      <c r="AA71" s="240"/>
      <c r="AB71" s="240"/>
      <c r="AC71" s="240"/>
      <c r="AD71" s="240"/>
      <c r="AE71" s="240"/>
      <c r="AF71" s="240"/>
      <c r="AG71" s="239" t="s">
        <v>7</v>
      </c>
      <c r="AH71" s="239"/>
      <c r="AI71" s="241">
        <v>1</v>
      </c>
      <c r="AJ71" s="241"/>
      <c r="AK71" s="241"/>
      <c r="AL71" s="241"/>
      <c r="AM71" s="241"/>
      <c r="AN71" s="241"/>
      <c r="AO71" s="241"/>
      <c r="AP71" s="241"/>
      <c r="AQ71" s="259"/>
      <c r="AR71" s="259"/>
      <c r="AS71" s="259"/>
      <c r="AT71" s="259"/>
      <c r="AU71" s="259"/>
      <c r="AV71" s="259"/>
      <c r="AW71" s="236">
        <f>ROUND(AI71*AQ71,2)</f>
        <v>0</v>
      </c>
      <c r="AX71" s="236"/>
      <c r="AY71" s="236"/>
      <c r="AZ71" s="236"/>
      <c r="BA71" s="236"/>
      <c r="BB71" s="236"/>
      <c r="BC71" s="236"/>
      <c r="BD71" s="236"/>
    </row>
    <row r="72" spans="1:56" ht="42.75" customHeight="1">
      <c r="A72" s="238" t="s">
        <v>515</v>
      </c>
      <c r="B72" s="238"/>
      <c r="C72" s="238"/>
      <c r="D72" s="238"/>
      <c r="E72" s="238"/>
      <c r="F72" s="238"/>
      <c r="G72" s="238"/>
      <c r="H72" s="238"/>
      <c r="I72" s="238"/>
      <c r="J72" s="239" t="s">
        <v>472</v>
      </c>
      <c r="K72" s="239"/>
      <c r="L72" s="239"/>
      <c r="M72" s="239"/>
      <c r="N72" s="239"/>
      <c r="O72" s="240" t="s">
        <v>516</v>
      </c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0"/>
      <c r="AF72" s="240"/>
      <c r="AG72" s="239" t="s">
        <v>7</v>
      </c>
      <c r="AH72" s="239"/>
      <c r="AI72" s="241">
        <v>4</v>
      </c>
      <c r="AJ72" s="241"/>
      <c r="AK72" s="241"/>
      <c r="AL72" s="241"/>
      <c r="AM72" s="241"/>
      <c r="AN72" s="241"/>
      <c r="AO72" s="241"/>
      <c r="AP72" s="241"/>
      <c r="AQ72" s="259"/>
      <c r="AR72" s="259"/>
      <c r="AS72" s="259"/>
      <c r="AT72" s="259"/>
      <c r="AU72" s="259"/>
      <c r="AV72" s="259"/>
      <c r="AW72" s="236">
        <f>ROUND(AI72*AQ72,2)</f>
        <v>0</v>
      </c>
      <c r="AX72" s="236"/>
      <c r="AY72" s="236"/>
      <c r="AZ72" s="236"/>
      <c r="BA72" s="236"/>
      <c r="BB72" s="236"/>
      <c r="BC72" s="236"/>
      <c r="BD72" s="236"/>
    </row>
    <row r="73" spans="1:56" ht="42.75" customHeight="1">
      <c r="A73" s="238" t="s">
        <v>517</v>
      </c>
      <c r="B73" s="238"/>
      <c r="C73" s="238"/>
      <c r="D73" s="238"/>
      <c r="E73" s="238"/>
      <c r="F73" s="238"/>
      <c r="G73" s="238"/>
      <c r="H73" s="238"/>
      <c r="I73" s="238"/>
      <c r="J73" s="239" t="s">
        <v>480</v>
      </c>
      <c r="K73" s="239"/>
      <c r="L73" s="239"/>
      <c r="M73" s="239"/>
      <c r="N73" s="239"/>
      <c r="O73" s="240" t="s">
        <v>481</v>
      </c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40"/>
      <c r="AA73" s="240"/>
      <c r="AB73" s="240"/>
      <c r="AC73" s="240"/>
      <c r="AD73" s="240"/>
      <c r="AE73" s="240"/>
      <c r="AF73" s="240"/>
      <c r="AG73" s="239" t="s">
        <v>6</v>
      </c>
      <c r="AH73" s="239"/>
      <c r="AI73" s="241">
        <f>0.06*4</f>
        <v>0.24</v>
      </c>
      <c r="AJ73" s="241"/>
      <c r="AK73" s="241"/>
      <c r="AL73" s="241"/>
      <c r="AM73" s="241"/>
      <c r="AN73" s="241"/>
      <c r="AO73" s="241"/>
      <c r="AP73" s="241"/>
      <c r="AQ73" s="259"/>
      <c r="AR73" s="259"/>
      <c r="AS73" s="259"/>
      <c r="AT73" s="259"/>
      <c r="AU73" s="259"/>
      <c r="AV73" s="259"/>
      <c r="AW73" s="236">
        <f>ROUND(AI73*AQ73,2)</f>
        <v>0</v>
      </c>
      <c r="AX73" s="236"/>
      <c r="AY73" s="236"/>
      <c r="AZ73" s="236"/>
      <c r="BA73" s="236"/>
      <c r="BB73" s="236"/>
      <c r="BC73" s="236"/>
      <c r="BD73" s="236"/>
    </row>
    <row r="74" spans="1:56" ht="24.75" customHeight="1">
      <c r="A74" s="233">
        <v>1.3</v>
      </c>
      <c r="B74" s="233"/>
      <c r="C74" s="233"/>
      <c r="D74" s="233"/>
      <c r="E74" s="233"/>
      <c r="F74" s="233"/>
      <c r="G74" s="233"/>
      <c r="H74" s="233"/>
      <c r="I74" s="233"/>
      <c r="J74" s="234"/>
      <c r="K74" s="234"/>
      <c r="L74" s="234"/>
      <c r="M74" s="234"/>
      <c r="N74" s="234"/>
      <c r="O74" s="235" t="s">
        <v>518</v>
      </c>
      <c r="P74" s="235"/>
      <c r="Q74" s="235"/>
      <c r="R74" s="235"/>
      <c r="S74" s="235"/>
      <c r="T74" s="235"/>
      <c r="U74" s="235"/>
      <c r="V74" s="235"/>
      <c r="W74" s="235"/>
      <c r="X74" s="235"/>
      <c r="Y74" s="235"/>
      <c r="Z74" s="235"/>
      <c r="AA74" s="235"/>
      <c r="AB74" s="235"/>
      <c r="AC74" s="235"/>
      <c r="AD74" s="235"/>
      <c r="AE74" s="235"/>
      <c r="AF74" s="235"/>
      <c r="AG74" s="235"/>
      <c r="AH74" s="235"/>
      <c r="AI74" s="235"/>
      <c r="AJ74" s="235"/>
      <c r="AK74" s="235"/>
      <c r="AL74" s="235"/>
      <c r="AM74" s="235"/>
      <c r="AN74" s="235"/>
      <c r="AO74" s="235"/>
      <c r="AP74" s="235"/>
      <c r="AQ74" s="235"/>
      <c r="AR74" s="235"/>
      <c r="AS74" s="235"/>
      <c r="AT74" s="235"/>
      <c r="AU74" s="235"/>
      <c r="AV74" s="235"/>
      <c r="AW74" s="236">
        <f>AW75+AW84</f>
        <v>0</v>
      </c>
      <c r="AX74" s="236"/>
      <c r="AY74" s="236"/>
      <c r="AZ74" s="236"/>
      <c r="BA74" s="236"/>
      <c r="BB74" s="236"/>
      <c r="BC74" s="236"/>
      <c r="BD74" s="236"/>
    </row>
    <row r="75" spans="1:56" ht="24.75" customHeight="1">
      <c r="A75" s="233" t="s">
        <v>95</v>
      </c>
      <c r="B75" s="233"/>
      <c r="C75" s="233"/>
      <c r="D75" s="233"/>
      <c r="E75" s="233"/>
      <c r="F75" s="233"/>
      <c r="G75" s="233"/>
      <c r="H75" s="233"/>
      <c r="I75" s="233"/>
      <c r="J75" s="234"/>
      <c r="K75" s="234"/>
      <c r="L75" s="234"/>
      <c r="M75" s="234"/>
      <c r="N75" s="234"/>
      <c r="O75" s="235" t="s">
        <v>519</v>
      </c>
      <c r="P75" s="235"/>
      <c r="Q75" s="235"/>
      <c r="R75" s="235"/>
      <c r="S75" s="235"/>
      <c r="T75" s="235"/>
      <c r="U75" s="235"/>
      <c r="V75" s="235"/>
      <c r="W75" s="235"/>
      <c r="X75" s="235"/>
      <c r="Y75" s="235"/>
      <c r="Z75" s="235"/>
      <c r="AA75" s="235"/>
      <c r="AB75" s="235"/>
      <c r="AC75" s="235"/>
      <c r="AD75" s="235"/>
      <c r="AE75" s="235"/>
      <c r="AF75" s="235"/>
      <c r="AG75" s="235"/>
      <c r="AH75" s="235"/>
      <c r="AI75" s="235"/>
      <c r="AJ75" s="235"/>
      <c r="AK75" s="235"/>
      <c r="AL75" s="235"/>
      <c r="AM75" s="235"/>
      <c r="AN75" s="235"/>
      <c r="AO75" s="235"/>
      <c r="AP75" s="235"/>
      <c r="AQ75" s="235"/>
      <c r="AR75" s="235"/>
      <c r="AS75" s="235"/>
      <c r="AT75" s="235"/>
      <c r="AU75" s="235"/>
      <c r="AV75" s="235"/>
      <c r="AW75" s="236">
        <f>SUM(AW76:BD83)</f>
        <v>0</v>
      </c>
      <c r="AX75" s="236"/>
      <c r="AY75" s="236"/>
      <c r="AZ75" s="236"/>
      <c r="BA75" s="236"/>
      <c r="BB75" s="236"/>
      <c r="BC75" s="236"/>
      <c r="BD75" s="236"/>
    </row>
    <row r="76" spans="1:56" ht="33" customHeight="1">
      <c r="A76" s="238" t="s">
        <v>520</v>
      </c>
      <c r="B76" s="238"/>
      <c r="C76" s="238"/>
      <c r="D76" s="238"/>
      <c r="E76" s="238"/>
      <c r="F76" s="238"/>
      <c r="G76" s="238"/>
      <c r="H76" s="238"/>
      <c r="I76" s="238"/>
      <c r="J76" s="239" t="s">
        <v>521</v>
      </c>
      <c r="K76" s="239"/>
      <c r="L76" s="239"/>
      <c r="M76" s="239"/>
      <c r="N76" s="239"/>
      <c r="O76" s="240" t="s">
        <v>522</v>
      </c>
      <c r="P76" s="240"/>
      <c r="Q76" s="240"/>
      <c r="R76" s="240"/>
      <c r="S76" s="240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40"/>
      <c r="AF76" s="240"/>
      <c r="AG76" s="239" t="s">
        <v>302</v>
      </c>
      <c r="AH76" s="239"/>
      <c r="AI76" s="241">
        <f>1.2*(18.5+5.3+11.3)</f>
        <v>42.12</v>
      </c>
      <c r="AJ76" s="241"/>
      <c r="AK76" s="241"/>
      <c r="AL76" s="241"/>
      <c r="AM76" s="241"/>
      <c r="AN76" s="241"/>
      <c r="AO76" s="241"/>
      <c r="AP76" s="241"/>
      <c r="AQ76" s="259"/>
      <c r="AR76" s="259"/>
      <c r="AS76" s="259"/>
      <c r="AT76" s="259"/>
      <c r="AU76" s="259"/>
      <c r="AV76" s="259"/>
      <c r="AW76" s="236">
        <f>ROUND(AI76*AQ76,2)</f>
        <v>0</v>
      </c>
      <c r="AX76" s="236"/>
      <c r="AY76" s="236"/>
      <c r="AZ76" s="236"/>
      <c r="BA76" s="236"/>
      <c r="BB76" s="236"/>
      <c r="BC76" s="236"/>
      <c r="BD76" s="236"/>
    </row>
    <row r="77" spans="1:56" ht="42.75" customHeight="1">
      <c r="A77" s="238" t="s">
        <v>523</v>
      </c>
      <c r="B77" s="238"/>
      <c r="C77" s="238"/>
      <c r="D77" s="238"/>
      <c r="E77" s="238"/>
      <c r="F77" s="238"/>
      <c r="G77" s="238"/>
      <c r="H77" s="238"/>
      <c r="I77" s="238"/>
      <c r="J77" s="239" t="s">
        <v>524</v>
      </c>
      <c r="K77" s="239"/>
      <c r="L77" s="239"/>
      <c r="M77" s="239"/>
      <c r="N77" s="239"/>
      <c r="O77" s="240" t="s">
        <v>525</v>
      </c>
      <c r="P77" s="240"/>
      <c r="Q77" s="240"/>
      <c r="R77" s="240"/>
      <c r="S77" s="240"/>
      <c r="T77" s="240"/>
      <c r="U77" s="240"/>
      <c r="V77" s="240"/>
      <c r="W77" s="240"/>
      <c r="X77" s="240"/>
      <c r="Y77" s="240"/>
      <c r="Z77" s="240"/>
      <c r="AA77" s="240"/>
      <c r="AB77" s="240"/>
      <c r="AC77" s="240"/>
      <c r="AD77" s="240"/>
      <c r="AE77" s="240"/>
      <c r="AF77" s="240"/>
      <c r="AG77" s="239" t="s">
        <v>302</v>
      </c>
      <c r="AH77" s="239"/>
      <c r="AI77" s="241">
        <f>42.12+25.32</f>
        <v>67.44</v>
      </c>
      <c r="AJ77" s="241"/>
      <c r="AK77" s="241"/>
      <c r="AL77" s="241"/>
      <c r="AM77" s="241"/>
      <c r="AN77" s="241"/>
      <c r="AO77" s="241"/>
      <c r="AP77" s="241"/>
      <c r="AQ77" s="259"/>
      <c r="AR77" s="259"/>
      <c r="AS77" s="259"/>
      <c r="AT77" s="259"/>
      <c r="AU77" s="259"/>
      <c r="AV77" s="259"/>
      <c r="AW77" s="236">
        <f aca="true" t="shared" si="3" ref="AW77:AW83">ROUND(AI77*AQ77,2)</f>
        <v>0</v>
      </c>
      <c r="AX77" s="236"/>
      <c r="AY77" s="236"/>
      <c r="AZ77" s="236"/>
      <c r="BA77" s="236"/>
      <c r="BB77" s="236"/>
      <c r="BC77" s="236"/>
      <c r="BD77" s="236"/>
    </row>
    <row r="78" spans="1:56" ht="45" customHeight="1">
      <c r="A78" s="260" t="s">
        <v>526</v>
      </c>
      <c r="B78" s="260"/>
      <c r="C78" s="260"/>
      <c r="D78" s="260"/>
      <c r="E78" s="260"/>
      <c r="F78" s="260"/>
      <c r="G78" s="260"/>
      <c r="H78" s="260"/>
      <c r="I78" s="260"/>
      <c r="J78" s="261" t="s">
        <v>527</v>
      </c>
      <c r="K78" s="261"/>
      <c r="L78" s="261"/>
      <c r="M78" s="261"/>
      <c r="N78" s="261"/>
      <c r="O78" s="262" t="s">
        <v>528</v>
      </c>
      <c r="P78" s="262"/>
      <c r="Q78" s="262"/>
      <c r="R78" s="262"/>
      <c r="S78" s="262"/>
      <c r="T78" s="262"/>
      <c r="U78" s="262"/>
      <c r="V78" s="262"/>
      <c r="W78" s="262"/>
      <c r="X78" s="262"/>
      <c r="Y78" s="262"/>
      <c r="Z78" s="262"/>
      <c r="AA78" s="262"/>
      <c r="AB78" s="262"/>
      <c r="AC78" s="262"/>
      <c r="AD78" s="262"/>
      <c r="AE78" s="262"/>
      <c r="AF78" s="262"/>
      <c r="AG78" s="261" t="s">
        <v>302</v>
      </c>
      <c r="AH78" s="261"/>
      <c r="AI78" s="263">
        <f>42.12+25.32</f>
        <v>67.44</v>
      </c>
      <c r="AJ78" s="263"/>
      <c r="AK78" s="263"/>
      <c r="AL78" s="263"/>
      <c r="AM78" s="263"/>
      <c r="AN78" s="263"/>
      <c r="AO78" s="263"/>
      <c r="AP78" s="263"/>
      <c r="AQ78" s="264"/>
      <c r="AR78" s="264"/>
      <c r="AS78" s="264"/>
      <c r="AT78" s="264"/>
      <c r="AU78" s="264"/>
      <c r="AV78" s="264"/>
      <c r="AW78" s="266">
        <f t="shared" si="3"/>
        <v>0</v>
      </c>
      <c r="AX78" s="266"/>
      <c r="AY78" s="266"/>
      <c r="AZ78" s="266"/>
      <c r="BA78" s="266"/>
      <c r="BB78" s="266"/>
      <c r="BC78" s="266"/>
      <c r="BD78" s="266"/>
    </row>
    <row r="79" spans="1:56" ht="45" customHeight="1">
      <c r="A79" s="260" t="s">
        <v>529</v>
      </c>
      <c r="B79" s="260"/>
      <c r="C79" s="260"/>
      <c r="D79" s="260"/>
      <c r="E79" s="260"/>
      <c r="F79" s="260"/>
      <c r="G79" s="260"/>
      <c r="H79" s="260"/>
      <c r="I79" s="260"/>
      <c r="J79" s="261" t="s">
        <v>530</v>
      </c>
      <c r="K79" s="261"/>
      <c r="L79" s="261"/>
      <c r="M79" s="261"/>
      <c r="N79" s="261"/>
      <c r="O79" s="262" t="s">
        <v>531</v>
      </c>
      <c r="P79" s="262"/>
      <c r="Q79" s="262"/>
      <c r="R79" s="262"/>
      <c r="S79" s="262"/>
      <c r="T79" s="262"/>
      <c r="U79" s="262"/>
      <c r="V79" s="262"/>
      <c r="W79" s="262"/>
      <c r="X79" s="262"/>
      <c r="Y79" s="262"/>
      <c r="Z79" s="262"/>
      <c r="AA79" s="262"/>
      <c r="AB79" s="262"/>
      <c r="AC79" s="262"/>
      <c r="AD79" s="262"/>
      <c r="AE79" s="262"/>
      <c r="AF79" s="262"/>
      <c r="AG79" s="261" t="s">
        <v>302</v>
      </c>
      <c r="AH79" s="261"/>
      <c r="AI79" s="263">
        <v>42.12</v>
      </c>
      <c r="AJ79" s="263"/>
      <c r="AK79" s="263"/>
      <c r="AL79" s="263"/>
      <c r="AM79" s="263"/>
      <c r="AN79" s="263"/>
      <c r="AO79" s="263"/>
      <c r="AP79" s="263"/>
      <c r="AQ79" s="264"/>
      <c r="AR79" s="264"/>
      <c r="AS79" s="264"/>
      <c r="AT79" s="264"/>
      <c r="AU79" s="264"/>
      <c r="AV79" s="264"/>
      <c r="AW79" s="266">
        <f t="shared" si="3"/>
        <v>0</v>
      </c>
      <c r="AX79" s="266"/>
      <c r="AY79" s="266"/>
      <c r="AZ79" s="266"/>
      <c r="BA79" s="266"/>
      <c r="BB79" s="266"/>
      <c r="BC79" s="266"/>
      <c r="BD79" s="266"/>
    </row>
    <row r="80" spans="1:56" ht="32.25" customHeight="1">
      <c r="A80" s="271" t="s">
        <v>532</v>
      </c>
      <c r="B80" s="271"/>
      <c r="C80" s="271"/>
      <c r="D80" s="271"/>
      <c r="E80" s="271"/>
      <c r="F80" s="271"/>
      <c r="G80" s="271"/>
      <c r="H80" s="271"/>
      <c r="I80" s="271"/>
      <c r="J80" s="272" t="s">
        <v>533</v>
      </c>
      <c r="K80" s="272"/>
      <c r="L80" s="272"/>
      <c r="M80" s="272"/>
      <c r="N80" s="272"/>
      <c r="O80" s="273" t="s">
        <v>534</v>
      </c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2" t="s">
        <v>302</v>
      </c>
      <c r="AH80" s="272"/>
      <c r="AI80" s="274">
        <f>1.2*(2.6+10+8.5)</f>
        <v>25.32</v>
      </c>
      <c r="AJ80" s="274"/>
      <c r="AK80" s="274"/>
      <c r="AL80" s="274"/>
      <c r="AM80" s="274"/>
      <c r="AN80" s="274"/>
      <c r="AO80" s="274"/>
      <c r="AP80" s="274"/>
      <c r="AQ80" s="275"/>
      <c r="AR80" s="275"/>
      <c r="AS80" s="275"/>
      <c r="AT80" s="275"/>
      <c r="AU80" s="275"/>
      <c r="AV80" s="275"/>
      <c r="AW80" s="270">
        <f t="shared" si="3"/>
        <v>0</v>
      </c>
      <c r="AX80" s="270"/>
      <c r="AY80" s="270"/>
      <c r="AZ80" s="270"/>
      <c r="BA80" s="270"/>
      <c r="BB80" s="270"/>
      <c r="BC80" s="270"/>
      <c r="BD80" s="270"/>
    </row>
    <row r="81" spans="1:56" ht="49.5" customHeight="1">
      <c r="A81" s="238" t="s">
        <v>535</v>
      </c>
      <c r="B81" s="238"/>
      <c r="C81" s="238"/>
      <c r="D81" s="238"/>
      <c r="E81" s="238"/>
      <c r="F81" s="238"/>
      <c r="G81" s="238"/>
      <c r="H81" s="238"/>
      <c r="I81" s="238"/>
      <c r="J81" s="239" t="s">
        <v>536</v>
      </c>
      <c r="K81" s="239"/>
      <c r="L81" s="239"/>
      <c r="M81" s="239"/>
      <c r="N81" s="239"/>
      <c r="O81" s="240" t="s">
        <v>537</v>
      </c>
      <c r="P81" s="240"/>
      <c r="Q81" s="240"/>
      <c r="R81" s="240"/>
      <c r="S81" s="240"/>
      <c r="T81" s="240"/>
      <c r="U81" s="240"/>
      <c r="V81" s="240"/>
      <c r="W81" s="240"/>
      <c r="X81" s="240"/>
      <c r="Y81" s="240"/>
      <c r="Z81" s="240"/>
      <c r="AA81" s="240"/>
      <c r="AB81" s="240"/>
      <c r="AC81" s="240"/>
      <c r="AD81" s="240"/>
      <c r="AE81" s="240"/>
      <c r="AF81" s="240"/>
      <c r="AG81" s="239" t="s">
        <v>302</v>
      </c>
      <c r="AH81" s="239"/>
      <c r="AI81" s="241">
        <f>1.2*(2.6+10+8.5)</f>
        <v>25.32</v>
      </c>
      <c r="AJ81" s="241"/>
      <c r="AK81" s="241"/>
      <c r="AL81" s="241"/>
      <c r="AM81" s="241"/>
      <c r="AN81" s="241"/>
      <c r="AO81" s="241"/>
      <c r="AP81" s="241"/>
      <c r="AQ81" s="259"/>
      <c r="AR81" s="259"/>
      <c r="AS81" s="259"/>
      <c r="AT81" s="259"/>
      <c r="AU81" s="259"/>
      <c r="AV81" s="259"/>
      <c r="AW81" s="236">
        <f t="shared" si="3"/>
        <v>0</v>
      </c>
      <c r="AX81" s="236"/>
      <c r="AY81" s="236"/>
      <c r="AZ81" s="236"/>
      <c r="BA81" s="236"/>
      <c r="BB81" s="236"/>
      <c r="BC81" s="236"/>
      <c r="BD81" s="236"/>
    </row>
    <row r="82" spans="1:56" ht="53.25" customHeight="1">
      <c r="A82" s="238" t="s">
        <v>538</v>
      </c>
      <c r="B82" s="238"/>
      <c r="C82" s="238"/>
      <c r="D82" s="238"/>
      <c r="E82" s="238"/>
      <c r="F82" s="238"/>
      <c r="G82" s="238"/>
      <c r="H82" s="238"/>
      <c r="I82" s="238"/>
      <c r="J82" s="239" t="s">
        <v>539</v>
      </c>
      <c r="K82" s="239"/>
      <c r="L82" s="239"/>
      <c r="M82" s="239"/>
      <c r="N82" s="239"/>
      <c r="O82" s="240" t="s">
        <v>540</v>
      </c>
      <c r="P82" s="240"/>
      <c r="Q82" s="240"/>
      <c r="R82" s="240"/>
      <c r="S82" s="240"/>
      <c r="T82" s="240"/>
      <c r="U82" s="240"/>
      <c r="V82" s="240"/>
      <c r="W82" s="240"/>
      <c r="X82" s="240"/>
      <c r="Y82" s="240"/>
      <c r="Z82" s="240"/>
      <c r="AA82" s="240"/>
      <c r="AB82" s="240"/>
      <c r="AC82" s="240"/>
      <c r="AD82" s="240"/>
      <c r="AE82" s="240"/>
      <c r="AF82" s="240"/>
      <c r="AG82" s="239" t="s">
        <v>6</v>
      </c>
      <c r="AH82" s="239"/>
      <c r="AI82" s="241">
        <f>(0.2*67.44)+(0.1*42.12)+(0.07*25.32)</f>
        <v>19.4724</v>
      </c>
      <c r="AJ82" s="241"/>
      <c r="AK82" s="241"/>
      <c r="AL82" s="241"/>
      <c r="AM82" s="241"/>
      <c r="AN82" s="241"/>
      <c r="AO82" s="241"/>
      <c r="AP82" s="241"/>
      <c r="AQ82" s="259"/>
      <c r="AR82" s="259"/>
      <c r="AS82" s="259"/>
      <c r="AT82" s="259"/>
      <c r="AU82" s="259"/>
      <c r="AV82" s="259"/>
      <c r="AW82" s="236">
        <f t="shared" si="3"/>
        <v>0</v>
      </c>
      <c r="AX82" s="236"/>
      <c r="AY82" s="236"/>
      <c r="AZ82" s="236"/>
      <c r="BA82" s="236"/>
      <c r="BB82" s="236"/>
      <c r="BC82" s="236"/>
      <c r="BD82" s="236"/>
    </row>
    <row r="83" spans="1:56" ht="63.75" customHeight="1">
      <c r="A83" s="238" t="s">
        <v>541</v>
      </c>
      <c r="B83" s="238"/>
      <c r="C83" s="238"/>
      <c r="D83" s="238"/>
      <c r="E83" s="238"/>
      <c r="F83" s="238"/>
      <c r="G83" s="238"/>
      <c r="H83" s="238"/>
      <c r="I83" s="238"/>
      <c r="J83" s="239" t="s">
        <v>539</v>
      </c>
      <c r="K83" s="239"/>
      <c r="L83" s="239"/>
      <c r="M83" s="239"/>
      <c r="N83" s="239"/>
      <c r="O83" s="240" t="s">
        <v>542</v>
      </c>
      <c r="P83" s="240"/>
      <c r="Q83" s="240"/>
      <c r="R83" s="240"/>
      <c r="S83" s="240"/>
      <c r="T83" s="240"/>
      <c r="U83" s="240"/>
      <c r="V83" s="240"/>
      <c r="W83" s="240"/>
      <c r="X83" s="240"/>
      <c r="Y83" s="240"/>
      <c r="Z83" s="240"/>
      <c r="AA83" s="240"/>
      <c r="AB83" s="240"/>
      <c r="AC83" s="240"/>
      <c r="AD83" s="240"/>
      <c r="AE83" s="240"/>
      <c r="AF83" s="240"/>
      <c r="AG83" s="239" t="s">
        <v>6</v>
      </c>
      <c r="AH83" s="239"/>
      <c r="AI83" s="241">
        <f>(0.2*67.44)+(0.1*42.12)+(0.07*25.32)</f>
        <v>19.4724</v>
      </c>
      <c r="AJ83" s="241"/>
      <c r="AK83" s="241"/>
      <c r="AL83" s="241"/>
      <c r="AM83" s="241"/>
      <c r="AN83" s="241"/>
      <c r="AO83" s="241"/>
      <c r="AP83" s="241"/>
      <c r="AQ83" s="259"/>
      <c r="AR83" s="259"/>
      <c r="AS83" s="259"/>
      <c r="AT83" s="259"/>
      <c r="AU83" s="259"/>
      <c r="AV83" s="259"/>
      <c r="AW83" s="236">
        <f t="shared" si="3"/>
        <v>0</v>
      </c>
      <c r="AX83" s="236"/>
      <c r="AY83" s="236"/>
      <c r="AZ83" s="236"/>
      <c r="BA83" s="236"/>
      <c r="BB83" s="236"/>
      <c r="BC83" s="236"/>
      <c r="BD83" s="236"/>
    </row>
    <row r="84" spans="1:56" ht="24.75" customHeight="1">
      <c r="A84" s="233" t="s">
        <v>99</v>
      </c>
      <c r="B84" s="233"/>
      <c r="C84" s="233"/>
      <c r="D84" s="233"/>
      <c r="E84" s="233"/>
      <c r="F84" s="233"/>
      <c r="G84" s="233"/>
      <c r="H84" s="233"/>
      <c r="I84" s="233"/>
      <c r="J84" s="234"/>
      <c r="K84" s="234"/>
      <c r="L84" s="234"/>
      <c r="M84" s="234"/>
      <c r="N84" s="234"/>
      <c r="O84" s="235" t="s">
        <v>543</v>
      </c>
      <c r="P84" s="235"/>
      <c r="Q84" s="235"/>
      <c r="R84" s="235"/>
      <c r="S84" s="235"/>
      <c r="T84" s="235"/>
      <c r="U84" s="235"/>
      <c r="V84" s="235"/>
      <c r="W84" s="235"/>
      <c r="X84" s="235"/>
      <c r="Y84" s="235"/>
      <c r="Z84" s="235"/>
      <c r="AA84" s="235"/>
      <c r="AB84" s="235"/>
      <c r="AC84" s="235"/>
      <c r="AD84" s="235"/>
      <c r="AE84" s="235"/>
      <c r="AF84" s="235"/>
      <c r="AG84" s="235"/>
      <c r="AH84" s="235"/>
      <c r="AI84" s="235"/>
      <c r="AJ84" s="235"/>
      <c r="AK84" s="235"/>
      <c r="AL84" s="235"/>
      <c r="AM84" s="235"/>
      <c r="AN84" s="235"/>
      <c r="AO84" s="235"/>
      <c r="AP84" s="235"/>
      <c r="AQ84" s="235"/>
      <c r="AR84" s="235"/>
      <c r="AS84" s="235"/>
      <c r="AT84" s="235"/>
      <c r="AU84" s="235"/>
      <c r="AV84" s="235"/>
      <c r="AW84" s="236">
        <f>SUM(AW85:BD90)</f>
        <v>0</v>
      </c>
      <c r="AX84" s="236"/>
      <c r="AY84" s="236"/>
      <c r="AZ84" s="236"/>
      <c r="BA84" s="236"/>
      <c r="BB84" s="236"/>
      <c r="BC84" s="236"/>
      <c r="BD84" s="236"/>
    </row>
    <row r="85" spans="1:56" ht="45" customHeight="1">
      <c r="A85" s="238" t="s">
        <v>544</v>
      </c>
      <c r="B85" s="238"/>
      <c r="C85" s="238"/>
      <c r="D85" s="238"/>
      <c r="E85" s="238"/>
      <c r="F85" s="238"/>
      <c r="G85" s="238"/>
      <c r="H85" s="238"/>
      <c r="I85" s="238"/>
      <c r="J85" s="239" t="s">
        <v>545</v>
      </c>
      <c r="K85" s="239"/>
      <c r="L85" s="239"/>
      <c r="M85" s="239"/>
      <c r="N85" s="239"/>
      <c r="O85" s="240" t="s">
        <v>546</v>
      </c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39" t="s">
        <v>302</v>
      </c>
      <c r="AH85" s="239"/>
      <c r="AI85" s="241">
        <v>42.12</v>
      </c>
      <c r="AJ85" s="241"/>
      <c r="AK85" s="241"/>
      <c r="AL85" s="241"/>
      <c r="AM85" s="241"/>
      <c r="AN85" s="241"/>
      <c r="AO85" s="241"/>
      <c r="AP85" s="241"/>
      <c r="AQ85" s="259"/>
      <c r="AR85" s="259"/>
      <c r="AS85" s="259"/>
      <c r="AT85" s="259"/>
      <c r="AU85" s="259"/>
      <c r="AV85" s="259"/>
      <c r="AW85" s="236">
        <f aca="true" t="shared" si="4" ref="AW85:AW90">ROUND(AI85*AQ85,2)</f>
        <v>0</v>
      </c>
      <c r="AX85" s="236"/>
      <c r="AY85" s="236"/>
      <c r="AZ85" s="236"/>
      <c r="BA85" s="236"/>
      <c r="BB85" s="236"/>
      <c r="BC85" s="236"/>
      <c r="BD85" s="236"/>
    </row>
    <row r="86" spans="1:56" ht="42.75" customHeight="1">
      <c r="A86" s="238" t="s">
        <v>547</v>
      </c>
      <c r="B86" s="238"/>
      <c r="C86" s="238"/>
      <c r="D86" s="238"/>
      <c r="E86" s="238"/>
      <c r="F86" s="238"/>
      <c r="G86" s="238"/>
      <c r="H86" s="238"/>
      <c r="I86" s="238"/>
      <c r="J86" s="239" t="s">
        <v>548</v>
      </c>
      <c r="K86" s="239"/>
      <c r="L86" s="239"/>
      <c r="M86" s="239"/>
      <c r="N86" s="239"/>
      <c r="O86" s="240" t="s">
        <v>549</v>
      </c>
      <c r="P86" s="240"/>
      <c r="Q86" s="240"/>
      <c r="R86" s="240"/>
      <c r="S86" s="240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  <c r="AE86" s="240"/>
      <c r="AF86" s="240"/>
      <c r="AG86" s="239" t="s">
        <v>302</v>
      </c>
      <c r="AH86" s="239"/>
      <c r="AI86" s="241">
        <f>42.12+25.32</f>
        <v>67.44</v>
      </c>
      <c r="AJ86" s="241"/>
      <c r="AK86" s="241"/>
      <c r="AL86" s="241"/>
      <c r="AM86" s="241"/>
      <c r="AN86" s="241"/>
      <c r="AO86" s="241"/>
      <c r="AP86" s="241"/>
      <c r="AQ86" s="259"/>
      <c r="AR86" s="259"/>
      <c r="AS86" s="259"/>
      <c r="AT86" s="259"/>
      <c r="AU86" s="259"/>
      <c r="AV86" s="259"/>
      <c r="AW86" s="236">
        <f t="shared" si="4"/>
        <v>0</v>
      </c>
      <c r="AX86" s="236"/>
      <c r="AY86" s="236"/>
      <c r="AZ86" s="236"/>
      <c r="BA86" s="236"/>
      <c r="BB86" s="236"/>
      <c r="BC86" s="236"/>
      <c r="BD86" s="236"/>
    </row>
    <row r="87" spans="1:56" ht="32.25" customHeight="1">
      <c r="A87" s="238" t="s">
        <v>550</v>
      </c>
      <c r="B87" s="238"/>
      <c r="C87" s="238"/>
      <c r="D87" s="238"/>
      <c r="E87" s="238"/>
      <c r="F87" s="238"/>
      <c r="G87" s="238"/>
      <c r="H87" s="238"/>
      <c r="I87" s="238"/>
      <c r="J87" s="239" t="s">
        <v>551</v>
      </c>
      <c r="K87" s="239"/>
      <c r="L87" s="239"/>
      <c r="M87" s="239"/>
      <c r="N87" s="239"/>
      <c r="O87" s="240" t="s">
        <v>552</v>
      </c>
      <c r="P87" s="240"/>
      <c r="Q87" s="240"/>
      <c r="R87" s="240"/>
      <c r="S87" s="240"/>
      <c r="T87" s="240"/>
      <c r="U87" s="240"/>
      <c r="V87" s="240"/>
      <c r="W87" s="240"/>
      <c r="X87" s="240"/>
      <c r="Y87" s="240"/>
      <c r="Z87" s="240"/>
      <c r="AA87" s="240"/>
      <c r="AB87" s="240"/>
      <c r="AC87" s="240"/>
      <c r="AD87" s="240"/>
      <c r="AE87" s="240"/>
      <c r="AF87" s="240"/>
      <c r="AG87" s="239" t="s">
        <v>302</v>
      </c>
      <c r="AH87" s="239"/>
      <c r="AI87" s="241">
        <v>42.12</v>
      </c>
      <c r="AJ87" s="241"/>
      <c r="AK87" s="241"/>
      <c r="AL87" s="241"/>
      <c r="AM87" s="241"/>
      <c r="AN87" s="241"/>
      <c r="AO87" s="241"/>
      <c r="AP87" s="241"/>
      <c r="AQ87" s="259"/>
      <c r="AR87" s="259"/>
      <c r="AS87" s="259"/>
      <c r="AT87" s="259"/>
      <c r="AU87" s="259"/>
      <c r="AV87" s="259"/>
      <c r="AW87" s="236">
        <f t="shared" si="4"/>
        <v>0</v>
      </c>
      <c r="AX87" s="236"/>
      <c r="AY87" s="236"/>
      <c r="AZ87" s="236"/>
      <c r="BA87" s="236"/>
      <c r="BB87" s="236"/>
      <c r="BC87" s="236"/>
      <c r="BD87" s="236"/>
    </row>
    <row r="88" spans="1:56" ht="33" customHeight="1">
      <c r="A88" s="238" t="s">
        <v>553</v>
      </c>
      <c r="B88" s="238"/>
      <c r="C88" s="238"/>
      <c r="D88" s="238"/>
      <c r="E88" s="238"/>
      <c r="F88" s="238"/>
      <c r="G88" s="238"/>
      <c r="H88" s="238"/>
      <c r="I88" s="238"/>
      <c r="J88" s="239" t="s">
        <v>554</v>
      </c>
      <c r="K88" s="239"/>
      <c r="L88" s="239"/>
      <c r="M88" s="239"/>
      <c r="N88" s="239"/>
      <c r="O88" s="240" t="s">
        <v>555</v>
      </c>
      <c r="P88" s="240"/>
      <c r="Q88" s="240"/>
      <c r="R88" s="240"/>
      <c r="S88" s="240"/>
      <c r="T88" s="240"/>
      <c r="U88" s="240"/>
      <c r="V88" s="240"/>
      <c r="W88" s="240"/>
      <c r="X88" s="240"/>
      <c r="Y88" s="240"/>
      <c r="Z88" s="240"/>
      <c r="AA88" s="240"/>
      <c r="AB88" s="240"/>
      <c r="AC88" s="240"/>
      <c r="AD88" s="240"/>
      <c r="AE88" s="240"/>
      <c r="AF88" s="240"/>
      <c r="AG88" s="239" t="s">
        <v>302</v>
      </c>
      <c r="AH88" s="239"/>
      <c r="AI88" s="241">
        <v>25.32</v>
      </c>
      <c r="AJ88" s="241"/>
      <c r="AK88" s="241"/>
      <c r="AL88" s="241"/>
      <c r="AM88" s="241"/>
      <c r="AN88" s="241"/>
      <c r="AO88" s="241"/>
      <c r="AP88" s="241"/>
      <c r="AQ88" s="259"/>
      <c r="AR88" s="259"/>
      <c r="AS88" s="259"/>
      <c r="AT88" s="259"/>
      <c r="AU88" s="259"/>
      <c r="AV88" s="259"/>
      <c r="AW88" s="236">
        <f t="shared" si="4"/>
        <v>0</v>
      </c>
      <c r="AX88" s="236"/>
      <c r="AY88" s="236"/>
      <c r="AZ88" s="236"/>
      <c r="BA88" s="236"/>
      <c r="BB88" s="236"/>
      <c r="BC88" s="236"/>
      <c r="BD88" s="236"/>
    </row>
    <row r="89" spans="1:56" ht="45" customHeight="1">
      <c r="A89" s="238" t="s">
        <v>556</v>
      </c>
      <c r="B89" s="238"/>
      <c r="C89" s="238"/>
      <c r="D89" s="238"/>
      <c r="E89" s="238"/>
      <c r="F89" s="238"/>
      <c r="G89" s="238"/>
      <c r="H89" s="238"/>
      <c r="I89" s="238"/>
      <c r="J89" s="239" t="s">
        <v>554</v>
      </c>
      <c r="K89" s="239"/>
      <c r="L89" s="239"/>
      <c r="M89" s="239"/>
      <c r="N89" s="239"/>
      <c r="O89" s="240" t="s">
        <v>557</v>
      </c>
      <c r="P89" s="240"/>
      <c r="Q89" s="240"/>
      <c r="R89" s="240"/>
      <c r="S89" s="240"/>
      <c r="T89" s="240"/>
      <c r="U89" s="240"/>
      <c r="V89" s="240"/>
      <c r="W89" s="240"/>
      <c r="X89" s="240"/>
      <c r="Y89" s="240"/>
      <c r="Z89" s="240"/>
      <c r="AA89" s="240"/>
      <c r="AB89" s="240"/>
      <c r="AC89" s="240"/>
      <c r="AD89" s="240"/>
      <c r="AE89" s="240"/>
      <c r="AF89" s="240"/>
      <c r="AG89" s="239" t="s">
        <v>302</v>
      </c>
      <c r="AH89" s="239"/>
      <c r="AI89" s="241">
        <v>25.32</v>
      </c>
      <c r="AJ89" s="241"/>
      <c r="AK89" s="241"/>
      <c r="AL89" s="241"/>
      <c r="AM89" s="241"/>
      <c r="AN89" s="241"/>
      <c r="AO89" s="241"/>
      <c r="AP89" s="241"/>
      <c r="AQ89" s="259"/>
      <c r="AR89" s="259"/>
      <c r="AS89" s="259"/>
      <c r="AT89" s="259"/>
      <c r="AU89" s="259"/>
      <c r="AV89" s="259"/>
      <c r="AW89" s="236">
        <f t="shared" si="4"/>
        <v>0</v>
      </c>
      <c r="AX89" s="236"/>
      <c r="AY89" s="236"/>
      <c r="AZ89" s="236"/>
      <c r="BA89" s="236"/>
      <c r="BB89" s="236"/>
      <c r="BC89" s="236"/>
      <c r="BD89" s="236"/>
    </row>
    <row r="90" spans="1:56" ht="63" customHeight="1">
      <c r="A90" s="238" t="s">
        <v>558</v>
      </c>
      <c r="B90" s="238"/>
      <c r="C90" s="238"/>
      <c r="D90" s="238"/>
      <c r="E90" s="238"/>
      <c r="F90" s="238"/>
      <c r="G90" s="238"/>
      <c r="H90" s="238"/>
      <c r="I90" s="238"/>
      <c r="J90" s="239" t="s">
        <v>554</v>
      </c>
      <c r="K90" s="239"/>
      <c r="L90" s="239"/>
      <c r="M90" s="239"/>
      <c r="N90" s="239"/>
      <c r="O90" s="240" t="s">
        <v>559</v>
      </c>
      <c r="P90" s="240"/>
      <c r="Q90" s="240"/>
      <c r="R90" s="240"/>
      <c r="S90" s="240"/>
      <c r="T90" s="240"/>
      <c r="U90" s="240"/>
      <c r="V90" s="240"/>
      <c r="W90" s="240"/>
      <c r="X90" s="240"/>
      <c r="Y90" s="240"/>
      <c r="Z90" s="240"/>
      <c r="AA90" s="240"/>
      <c r="AB90" s="240"/>
      <c r="AC90" s="240"/>
      <c r="AD90" s="240"/>
      <c r="AE90" s="240"/>
      <c r="AF90" s="240"/>
      <c r="AG90" s="239" t="s">
        <v>302</v>
      </c>
      <c r="AH90" s="239"/>
      <c r="AI90" s="241">
        <v>25.32</v>
      </c>
      <c r="AJ90" s="241"/>
      <c r="AK90" s="241"/>
      <c r="AL90" s="241"/>
      <c r="AM90" s="241"/>
      <c r="AN90" s="241"/>
      <c r="AO90" s="241"/>
      <c r="AP90" s="241"/>
      <c r="AQ90" s="259"/>
      <c r="AR90" s="259"/>
      <c r="AS90" s="259"/>
      <c r="AT90" s="259"/>
      <c r="AU90" s="259"/>
      <c r="AV90" s="259"/>
      <c r="AW90" s="236">
        <f t="shared" si="4"/>
        <v>0</v>
      </c>
      <c r="AX90" s="236"/>
      <c r="AY90" s="236"/>
      <c r="AZ90" s="236"/>
      <c r="BA90" s="236"/>
      <c r="BB90" s="236"/>
      <c r="BC90" s="236"/>
      <c r="BD90" s="236"/>
    </row>
    <row r="91" spans="1:56" ht="24.75" customHeight="1">
      <c r="A91" s="276" t="s">
        <v>112</v>
      </c>
      <c r="B91" s="276"/>
      <c r="C91" s="276"/>
      <c r="D91" s="276"/>
      <c r="E91" s="276"/>
      <c r="F91" s="276"/>
      <c r="G91" s="276"/>
      <c r="H91" s="276"/>
      <c r="I91" s="276"/>
      <c r="J91" s="276"/>
      <c r="K91" s="276"/>
      <c r="L91" s="276"/>
      <c r="M91" s="276"/>
      <c r="N91" s="276"/>
      <c r="O91" s="276"/>
      <c r="P91" s="276"/>
      <c r="Q91" s="276"/>
      <c r="R91" s="276"/>
      <c r="S91" s="276"/>
      <c r="T91" s="276"/>
      <c r="U91" s="276"/>
      <c r="V91" s="276"/>
      <c r="W91" s="276"/>
      <c r="X91" s="276"/>
      <c r="Y91" s="276"/>
      <c r="Z91" s="276"/>
      <c r="AA91" s="276"/>
      <c r="AB91" s="276"/>
      <c r="AC91" s="276"/>
      <c r="AD91" s="276"/>
      <c r="AE91" s="276"/>
      <c r="AF91" s="276"/>
      <c r="AG91" s="276"/>
      <c r="AH91" s="276"/>
      <c r="AI91" s="277">
        <f>AW20+AW50+AW74</f>
        <v>0</v>
      </c>
      <c r="AJ91" s="277"/>
      <c r="AK91" s="277"/>
      <c r="AL91" s="277"/>
      <c r="AM91" s="277"/>
      <c r="AN91" s="277"/>
      <c r="AO91" s="277"/>
      <c r="AP91" s="277"/>
      <c r="AQ91" s="277"/>
      <c r="AR91" s="277"/>
      <c r="AS91" s="277"/>
      <c r="AT91" s="277"/>
      <c r="AU91" s="277"/>
      <c r="AV91" s="277"/>
      <c r="AW91" s="277"/>
      <c r="AX91" s="277"/>
      <c r="AY91" s="277"/>
      <c r="AZ91" s="277"/>
      <c r="BA91" s="277"/>
      <c r="BB91" s="277"/>
      <c r="BC91" s="277"/>
      <c r="BD91" s="277"/>
    </row>
    <row r="92" spans="1:56" ht="24.75" customHeight="1">
      <c r="A92" s="276" t="s">
        <v>110</v>
      </c>
      <c r="B92" s="276"/>
      <c r="C92" s="276"/>
      <c r="D92" s="276"/>
      <c r="E92" s="276"/>
      <c r="F92" s="276"/>
      <c r="G92" s="276"/>
      <c r="H92" s="276"/>
      <c r="I92" s="276"/>
      <c r="J92" s="276"/>
      <c r="K92" s="276"/>
      <c r="L92" s="276"/>
      <c r="M92" s="276"/>
      <c r="N92" s="276"/>
      <c r="O92" s="276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I92" s="277">
        <f>AI91*0.23</f>
        <v>0</v>
      </c>
      <c r="AJ92" s="277"/>
      <c r="AK92" s="277"/>
      <c r="AL92" s="277"/>
      <c r="AM92" s="277"/>
      <c r="AN92" s="277"/>
      <c r="AO92" s="277"/>
      <c r="AP92" s="277"/>
      <c r="AQ92" s="277"/>
      <c r="AR92" s="277"/>
      <c r="AS92" s="277"/>
      <c r="AT92" s="277"/>
      <c r="AU92" s="277"/>
      <c r="AV92" s="277"/>
      <c r="AW92" s="277"/>
      <c r="AX92" s="277"/>
      <c r="AY92" s="277"/>
      <c r="AZ92" s="277"/>
      <c r="BA92" s="277"/>
      <c r="BB92" s="277"/>
      <c r="BC92" s="277"/>
      <c r="BD92" s="277"/>
    </row>
    <row r="93" spans="1:56" ht="24.75" customHeight="1">
      <c r="A93" s="276" t="s">
        <v>111</v>
      </c>
      <c r="B93" s="276"/>
      <c r="C93" s="276"/>
      <c r="D93" s="276"/>
      <c r="E93" s="276"/>
      <c r="F93" s="276"/>
      <c r="G93" s="276"/>
      <c r="H93" s="276"/>
      <c r="I93" s="276"/>
      <c r="J93" s="276"/>
      <c r="K93" s="276"/>
      <c r="L93" s="276"/>
      <c r="M93" s="276"/>
      <c r="N93" s="276"/>
      <c r="O93" s="276"/>
      <c r="P93" s="276"/>
      <c r="Q93" s="276"/>
      <c r="R93" s="276"/>
      <c r="S93" s="276"/>
      <c r="T93" s="276"/>
      <c r="U93" s="276"/>
      <c r="V93" s="276"/>
      <c r="W93" s="276"/>
      <c r="X93" s="276"/>
      <c r="Y93" s="276"/>
      <c r="Z93" s="276"/>
      <c r="AA93" s="276"/>
      <c r="AB93" s="276"/>
      <c r="AC93" s="276"/>
      <c r="AD93" s="276"/>
      <c r="AE93" s="276"/>
      <c r="AF93" s="276"/>
      <c r="AG93" s="276"/>
      <c r="AH93" s="276"/>
      <c r="AI93" s="277">
        <f>AI91+AI92</f>
        <v>0</v>
      </c>
      <c r="AJ93" s="277"/>
      <c r="AK93" s="277"/>
      <c r="AL93" s="277"/>
      <c r="AM93" s="277"/>
      <c r="AN93" s="277"/>
      <c r="AO93" s="277"/>
      <c r="AP93" s="277"/>
      <c r="AQ93" s="277"/>
      <c r="AR93" s="277"/>
      <c r="AS93" s="277"/>
      <c r="AT93" s="277"/>
      <c r="AU93" s="277"/>
      <c r="AV93" s="277"/>
      <c r="AW93" s="277"/>
      <c r="AX93" s="277"/>
      <c r="AY93" s="277"/>
      <c r="AZ93" s="277"/>
      <c r="BA93" s="277"/>
      <c r="BB93" s="277"/>
      <c r="BC93" s="277"/>
      <c r="BD93" s="277"/>
    </row>
  </sheetData>
  <sheetProtection sheet="1" objects="1" scenarios="1" formatCells="0" formatColumns="0" formatRows="0" selectLockedCells="1"/>
  <mergeCells count="482">
    <mergeCell ref="A91:AH91"/>
    <mergeCell ref="AI91:BD91"/>
    <mergeCell ref="A92:AH92"/>
    <mergeCell ref="AI92:BD92"/>
    <mergeCell ref="A93:AH93"/>
    <mergeCell ref="AI93:BD93"/>
    <mergeCell ref="AW89:BD89"/>
    <mergeCell ref="A90:I90"/>
    <mergeCell ref="J90:N90"/>
    <mergeCell ref="O90:AF90"/>
    <mergeCell ref="AG90:AH90"/>
    <mergeCell ref="AI90:AP90"/>
    <mergeCell ref="AQ90:AV90"/>
    <mergeCell ref="AW90:BD90"/>
    <mergeCell ref="A89:I89"/>
    <mergeCell ref="J89:N89"/>
    <mergeCell ref="O89:AF89"/>
    <mergeCell ref="AG89:AH89"/>
    <mergeCell ref="AI89:AP89"/>
    <mergeCell ref="AQ89:AV89"/>
    <mergeCell ref="AW87:BD87"/>
    <mergeCell ref="A88:I88"/>
    <mergeCell ref="J88:N88"/>
    <mergeCell ref="O88:AF88"/>
    <mergeCell ref="AG88:AH88"/>
    <mergeCell ref="AI88:AP88"/>
    <mergeCell ref="AQ88:AV88"/>
    <mergeCell ref="AW88:BD88"/>
    <mergeCell ref="A87:I87"/>
    <mergeCell ref="J87:N87"/>
    <mergeCell ref="O87:AF87"/>
    <mergeCell ref="AG87:AH87"/>
    <mergeCell ref="AI87:AP87"/>
    <mergeCell ref="AQ87:AV87"/>
    <mergeCell ref="AW85:BD85"/>
    <mergeCell ref="A86:I86"/>
    <mergeCell ref="J86:N86"/>
    <mergeCell ref="O86:AF86"/>
    <mergeCell ref="AG86:AH86"/>
    <mergeCell ref="AI86:AP86"/>
    <mergeCell ref="AQ86:AV86"/>
    <mergeCell ref="AW86:BD86"/>
    <mergeCell ref="A84:I84"/>
    <mergeCell ref="J84:N84"/>
    <mergeCell ref="O84:AV84"/>
    <mergeCell ref="AW84:BD84"/>
    <mergeCell ref="A85:I85"/>
    <mergeCell ref="J85:N85"/>
    <mergeCell ref="O85:AF85"/>
    <mergeCell ref="AG85:AH85"/>
    <mergeCell ref="AI85:AP85"/>
    <mergeCell ref="AQ85:AV85"/>
    <mergeCell ref="AW82:BD82"/>
    <mergeCell ref="A83:I83"/>
    <mergeCell ref="J83:N83"/>
    <mergeCell ref="O83:AF83"/>
    <mergeCell ref="AG83:AH83"/>
    <mergeCell ref="AI83:AP83"/>
    <mergeCell ref="AQ83:AV83"/>
    <mergeCell ref="AW83:BD83"/>
    <mergeCell ref="A82:I82"/>
    <mergeCell ref="J82:N82"/>
    <mergeCell ref="O82:AF82"/>
    <mergeCell ref="AG82:AH82"/>
    <mergeCell ref="AI82:AP82"/>
    <mergeCell ref="AQ82:AV82"/>
    <mergeCell ref="AW80:BD80"/>
    <mergeCell ref="A81:I81"/>
    <mergeCell ref="J81:N81"/>
    <mergeCell ref="O81:AF81"/>
    <mergeCell ref="AG81:AH81"/>
    <mergeCell ref="AI81:AP81"/>
    <mergeCell ref="AQ81:AV81"/>
    <mergeCell ref="AW81:BD81"/>
    <mergeCell ref="A80:I80"/>
    <mergeCell ref="J80:N80"/>
    <mergeCell ref="O80:AF80"/>
    <mergeCell ref="AG80:AH80"/>
    <mergeCell ref="AI80:AP80"/>
    <mergeCell ref="AQ80:AV80"/>
    <mergeCell ref="AW78:BD78"/>
    <mergeCell ref="A79:I79"/>
    <mergeCell ref="J79:N79"/>
    <mergeCell ref="O79:AF79"/>
    <mergeCell ref="AG79:AH79"/>
    <mergeCell ref="AI79:AP79"/>
    <mergeCell ref="AQ79:AV79"/>
    <mergeCell ref="AW79:BD79"/>
    <mergeCell ref="A78:I78"/>
    <mergeCell ref="J78:N78"/>
    <mergeCell ref="O78:AF78"/>
    <mergeCell ref="AG78:AH78"/>
    <mergeCell ref="AI78:AP78"/>
    <mergeCell ref="AQ78:AV78"/>
    <mergeCell ref="AW76:BD76"/>
    <mergeCell ref="A77:I77"/>
    <mergeCell ref="J77:N77"/>
    <mergeCell ref="O77:AF77"/>
    <mergeCell ref="AG77:AH77"/>
    <mergeCell ref="AI77:AP77"/>
    <mergeCell ref="A73:I73"/>
    <mergeCell ref="AQ77:AV77"/>
    <mergeCell ref="AW77:BD77"/>
    <mergeCell ref="A76:I76"/>
    <mergeCell ref="J76:N76"/>
    <mergeCell ref="O76:AF76"/>
    <mergeCell ref="AG76:AH76"/>
    <mergeCell ref="AI76:AP76"/>
    <mergeCell ref="AQ76:AV76"/>
    <mergeCell ref="A74:I74"/>
    <mergeCell ref="J74:N74"/>
    <mergeCell ref="O74:AV74"/>
    <mergeCell ref="AW74:BD74"/>
    <mergeCell ref="A75:I75"/>
    <mergeCell ref="J75:N75"/>
    <mergeCell ref="O75:AV75"/>
    <mergeCell ref="AW75:BD75"/>
    <mergeCell ref="J73:N73"/>
    <mergeCell ref="O73:AF73"/>
    <mergeCell ref="AG73:AH73"/>
    <mergeCell ref="AI73:AP73"/>
    <mergeCell ref="AQ73:AV73"/>
    <mergeCell ref="AW71:BD71"/>
    <mergeCell ref="AW72:BD72"/>
    <mergeCell ref="AW73:BD73"/>
    <mergeCell ref="A72:I72"/>
    <mergeCell ref="J72:N72"/>
    <mergeCell ref="O72:AF72"/>
    <mergeCell ref="AG72:AH72"/>
    <mergeCell ref="AI72:AP72"/>
    <mergeCell ref="AQ72:AV72"/>
    <mergeCell ref="A71:I71"/>
    <mergeCell ref="J71:N71"/>
    <mergeCell ref="O71:AF71"/>
    <mergeCell ref="AG71:AH71"/>
    <mergeCell ref="AI71:AP71"/>
    <mergeCell ref="AQ71:AV71"/>
    <mergeCell ref="AQ69:AV69"/>
    <mergeCell ref="AW69:BD69"/>
    <mergeCell ref="A70:I70"/>
    <mergeCell ref="J70:N70"/>
    <mergeCell ref="O70:AF70"/>
    <mergeCell ref="AG70:AH70"/>
    <mergeCell ref="AI70:AP70"/>
    <mergeCell ref="AQ70:AV70"/>
    <mergeCell ref="AW70:BD70"/>
    <mergeCell ref="AW67:BD67"/>
    <mergeCell ref="A68:I68"/>
    <mergeCell ref="J68:N68"/>
    <mergeCell ref="O68:AV68"/>
    <mergeCell ref="AW68:BD68"/>
    <mergeCell ref="A69:I69"/>
    <mergeCell ref="J69:N69"/>
    <mergeCell ref="O69:AF69"/>
    <mergeCell ref="AG69:AH69"/>
    <mergeCell ref="AI69:AP69"/>
    <mergeCell ref="A67:I67"/>
    <mergeCell ref="J67:N67"/>
    <mergeCell ref="O67:AF67"/>
    <mergeCell ref="AG67:AH67"/>
    <mergeCell ref="AI67:AP67"/>
    <mergeCell ref="AQ67:AV67"/>
    <mergeCell ref="AQ65:AV65"/>
    <mergeCell ref="AW65:BD65"/>
    <mergeCell ref="A66:I66"/>
    <mergeCell ref="J66:N66"/>
    <mergeCell ref="O66:AF66"/>
    <mergeCell ref="AG66:AH66"/>
    <mergeCell ref="AI66:AP66"/>
    <mergeCell ref="AQ66:AV66"/>
    <mergeCell ref="AW66:BD66"/>
    <mergeCell ref="AW63:BD63"/>
    <mergeCell ref="A64:I64"/>
    <mergeCell ref="J64:N64"/>
    <mergeCell ref="O64:AV64"/>
    <mergeCell ref="AW64:BD64"/>
    <mergeCell ref="A65:I65"/>
    <mergeCell ref="J65:N65"/>
    <mergeCell ref="O65:AF65"/>
    <mergeCell ref="AG65:AH65"/>
    <mergeCell ref="AI65:AP65"/>
    <mergeCell ref="A63:I63"/>
    <mergeCell ref="J63:N63"/>
    <mergeCell ref="O63:AF63"/>
    <mergeCell ref="AG63:AH63"/>
    <mergeCell ref="AI63:AP63"/>
    <mergeCell ref="AQ63:AV63"/>
    <mergeCell ref="AW61:BD61"/>
    <mergeCell ref="A62:I62"/>
    <mergeCell ref="J62:N62"/>
    <mergeCell ref="O62:AF62"/>
    <mergeCell ref="AG62:AH62"/>
    <mergeCell ref="AI62:AP62"/>
    <mergeCell ref="AQ62:AV62"/>
    <mergeCell ref="AW62:BD62"/>
    <mergeCell ref="A61:I61"/>
    <mergeCell ref="J61:N61"/>
    <mergeCell ref="O61:AF61"/>
    <mergeCell ref="AG61:AH61"/>
    <mergeCell ref="AI61:AP61"/>
    <mergeCell ref="AQ61:AV61"/>
    <mergeCell ref="AW59:BD59"/>
    <mergeCell ref="A60:I60"/>
    <mergeCell ref="J60:N60"/>
    <mergeCell ref="O60:AF60"/>
    <mergeCell ref="AG60:AH60"/>
    <mergeCell ref="AI60:AP60"/>
    <mergeCell ref="AQ60:AV60"/>
    <mergeCell ref="AW60:BD60"/>
    <mergeCell ref="A58:I58"/>
    <mergeCell ref="J58:N58"/>
    <mergeCell ref="O58:AV58"/>
    <mergeCell ref="AW58:BD58"/>
    <mergeCell ref="A59:I59"/>
    <mergeCell ref="J59:N59"/>
    <mergeCell ref="O59:AF59"/>
    <mergeCell ref="AG59:AH59"/>
    <mergeCell ref="AI59:AP59"/>
    <mergeCell ref="AQ59:AV59"/>
    <mergeCell ref="AW56:BD56"/>
    <mergeCell ref="A57:I57"/>
    <mergeCell ref="J57:N57"/>
    <mergeCell ref="O57:AF57"/>
    <mergeCell ref="AG57:AH57"/>
    <mergeCell ref="AI57:AP57"/>
    <mergeCell ref="AQ57:AV57"/>
    <mergeCell ref="AW57:BD57"/>
    <mergeCell ref="A56:I56"/>
    <mergeCell ref="J56:N56"/>
    <mergeCell ref="O56:AF56"/>
    <mergeCell ref="AG56:AH56"/>
    <mergeCell ref="AI56:AP56"/>
    <mergeCell ref="AQ56:AV56"/>
    <mergeCell ref="AW54:BD54"/>
    <mergeCell ref="A55:I55"/>
    <mergeCell ref="J55:N55"/>
    <mergeCell ref="O55:AF55"/>
    <mergeCell ref="AG55:AH55"/>
    <mergeCell ref="AI55:AP55"/>
    <mergeCell ref="AQ55:AV55"/>
    <mergeCell ref="AW55:BD55"/>
    <mergeCell ref="A54:I54"/>
    <mergeCell ref="J54:N54"/>
    <mergeCell ref="O54:AF54"/>
    <mergeCell ref="AG54:AH54"/>
    <mergeCell ref="AI54:AP54"/>
    <mergeCell ref="AQ54:AV54"/>
    <mergeCell ref="AW52:BD52"/>
    <mergeCell ref="A53:I53"/>
    <mergeCell ref="J53:N53"/>
    <mergeCell ref="O53:AF53"/>
    <mergeCell ref="AG53:AH53"/>
    <mergeCell ref="AI53:AP53"/>
    <mergeCell ref="AQ53:AV53"/>
    <mergeCell ref="AW53:BD53"/>
    <mergeCell ref="A52:I52"/>
    <mergeCell ref="J52:N52"/>
    <mergeCell ref="O52:AF52"/>
    <mergeCell ref="AG52:AH52"/>
    <mergeCell ref="AI52:AP52"/>
    <mergeCell ref="AQ52:AV52"/>
    <mergeCell ref="A50:I50"/>
    <mergeCell ref="J50:N50"/>
    <mergeCell ref="O50:AV50"/>
    <mergeCell ref="AW50:BD50"/>
    <mergeCell ref="A51:I51"/>
    <mergeCell ref="J51:N51"/>
    <mergeCell ref="O51:AV51"/>
    <mergeCell ref="AW51:BD51"/>
    <mergeCell ref="AW48:BD48"/>
    <mergeCell ref="A49:I49"/>
    <mergeCell ref="J49:N49"/>
    <mergeCell ref="O49:AF49"/>
    <mergeCell ref="AG49:AH49"/>
    <mergeCell ref="AI49:AP49"/>
    <mergeCell ref="AQ49:AV49"/>
    <mergeCell ref="AW49:BD49"/>
    <mergeCell ref="A48:I48"/>
    <mergeCell ref="J48:N48"/>
    <mergeCell ref="O48:AF48"/>
    <mergeCell ref="AG48:AH48"/>
    <mergeCell ref="AI48:AP48"/>
    <mergeCell ref="AQ48:AV48"/>
    <mergeCell ref="AW46:BD46"/>
    <mergeCell ref="A47:I47"/>
    <mergeCell ref="J47:N47"/>
    <mergeCell ref="O47:AF47"/>
    <mergeCell ref="AG47:AH47"/>
    <mergeCell ref="AI47:AP47"/>
    <mergeCell ref="AQ47:AV47"/>
    <mergeCell ref="AW47:BD47"/>
    <mergeCell ref="A46:I46"/>
    <mergeCell ref="J46:N46"/>
    <mergeCell ref="O46:AF46"/>
    <mergeCell ref="AG46:AH46"/>
    <mergeCell ref="AI46:AP46"/>
    <mergeCell ref="AQ46:AV46"/>
    <mergeCell ref="AW44:BD44"/>
    <mergeCell ref="A45:I45"/>
    <mergeCell ref="J45:N45"/>
    <mergeCell ref="O45:AF45"/>
    <mergeCell ref="AG45:AH45"/>
    <mergeCell ref="AI45:AP45"/>
    <mergeCell ref="AQ45:AV45"/>
    <mergeCell ref="AW45:BD45"/>
    <mergeCell ref="A44:I44"/>
    <mergeCell ref="J44:N44"/>
    <mergeCell ref="AW42:BD42"/>
    <mergeCell ref="A43:I43"/>
    <mergeCell ref="J43:N43"/>
    <mergeCell ref="O43:AF43"/>
    <mergeCell ref="AG43:AH43"/>
    <mergeCell ref="AI43:AP43"/>
    <mergeCell ref="AG42:AH42"/>
    <mergeCell ref="AI42:AP42"/>
    <mergeCell ref="AQ42:AV42"/>
    <mergeCell ref="AW43:BD43"/>
    <mergeCell ref="O44:AF44"/>
    <mergeCell ref="AG44:AH44"/>
    <mergeCell ref="AI44:AP44"/>
    <mergeCell ref="AQ44:AV44"/>
    <mergeCell ref="AW40:BD40"/>
    <mergeCell ref="A41:I41"/>
    <mergeCell ref="J41:N41"/>
    <mergeCell ref="O41:AV41"/>
    <mergeCell ref="AW41:BD41"/>
    <mergeCell ref="AQ43:AV43"/>
    <mergeCell ref="A42:I42"/>
    <mergeCell ref="J42:N42"/>
    <mergeCell ref="O42:AF42"/>
    <mergeCell ref="A39:I39"/>
    <mergeCell ref="J39:N39"/>
    <mergeCell ref="O39:AV39"/>
    <mergeCell ref="AW39:BD39"/>
    <mergeCell ref="A40:I40"/>
    <mergeCell ref="J40:N40"/>
    <mergeCell ref="O40:AF40"/>
    <mergeCell ref="AG40:AH40"/>
    <mergeCell ref="AI40:AP40"/>
    <mergeCell ref="AQ40:AV40"/>
    <mergeCell ref="AW37:BD37"/>
    <mergeCell ref="A36:I36"/>
    <mergeCell ref="J36:N36"/>
    <mergeCell ref="A38:I38"/>
    <mergeCell ref="J38:N38"/>
    <mergeCell ref="O38:AF38"/>
    <mergeCell ref="AG38:AH38"/>
    <mergeCell ref="AI38:AP38"/>
    <mergeCell ref="AQ38:AV38"/>
    <mergeCell ref="AW38:BD38"/>
    <mergeCell ref="A37:I37"/>
    <mergeCell ref="J37:N37"/>
    <mergeCell ref="O37:AF37"/>
    <mergeCell ref="AG37:AH37"/>
    <mergeCell ref="AI37:AP37"/>
    <mergeCell ref="AQ37:AV37"/>
    <mergeCell ref="O36:AF36"/>
    <mergeCell ref="AG36:AH36"/>
    <mergeCell ref="AI36:AP36"/>
    <mergeCell ref="AQ36:AV36"/>
    <mergeCell ref="AQ34:AV34"/>
    <mergeCell ref="AW34:BD34"/>
    <mergeCell ref="AW36:BD36"/>
    <mergeCell ref="A35:I35"/>
    <mergeCell ref="J35:N35"/>
    <mergeCell ref="O35:AV35"/>
    <mergeCell ref="AW35:BD35"/>
    <mergeCell ref="AW32:BD32"/>
    <mergeCell ref="A33:I33"/>
    <mergeCell ref="J33:N33"/>
    <mergeCell ref="O33:AV33"/>
    <mergeCell ref="AW33:BD33"/>
    <mergeCell ref="A34:I34"/>
    <mergeCell ref="J34:N34"/>
    <mergeCell ref="O34:AF34"/>
    <mergeCell ref="AG34:AH34"/>
    <mergeCell ref="AI34:AP34"/>
    <mergeCell ref="A32:I32"/>
    <mergeCell ref="J32:N32"/>
    <mergeCell ref="O32:AF32"/>
    <mergeCell ref="AG32:AH32"/>
    <mergeCell ref="AI32:AP32"/>
    <mergeCell ref="AQ32:AV32"/>
    <mergeCell ref="AW30:BD30"/>
    <mergeCell ref="A31:I31"/>
    <mergeCell ref="J31:N31"/>
    <mergeCell ref="O31:AF31"/>
    <mergeCell ref="AG31:AH31"/>
    <mergeCell ref="AI31:AP31"/>
    <mergeCell ref="AQ31:AV31"/>
    <mergeCell ref="AW31:BD31"/>
    <mergeCell ref="A30:I30"/>
    <mergeCell ref="J30:N30"/>
    <mergeCell ref="O30:AF30"/>
    <mergeCell ref="AG30:AH30"/>
    <mergeCell ref="AI30:AP30"/>
    <mergeCell ref="AQ30:AV30"/>
    <mergeCell ref="AW28:BD28"/>
    <mergeCell ref="AW29:BD29"/>
    <mergeCell ref="A29:I29"/>
    <mergeCell ref="J29:N29"/>
    <mergeCell ref="O29:AF29"/>
    <mergeCell ref="AG29:AH29"/>
    <mergeCell ref="AI29:AP29"/>
    <mergeCell ref="AQ29:AV29"/>
    <mergeCell ref="A28:I28"/>
    <mergeCell ref="J28:N28"/>
    <mergeCell ref="O28:AF28"/>
    <mergeCell ref="AG28:AH28"/>
    <mergeCell ref="AI28:AP28"/>
    <mergeCell ref="AQ28:AV28"/>
    <mergeCell ref="AW26:BD26"/>
    <mergeCell ref="A27:I27"/>
    <mergeCell ref="J27:N27"/>
    <mergeCell ref="O27:AF27"/>
    <mergeCell ref="AG27:AH27"/>
    <mergeCell ref="AI27:AP27"/>
    <mergeCell ref="AQ27:AV27"/>
    <mergeCell ref="AW27:BD27"/>
    <mergeCell ref="A26:I26"/>
    <mergeCell ref="J26:N26"/>
    <mergeCell ref="O26:AF26"/>
    <mergeCell ref="AG26:AH26"/>
    <mergeCell ref="AI26:AP26"/>
    <mergeCell ref="AQ26:AV26"/>
    <mergeCell ref="AW24:BD24"/>
    <mergeCell ref="A25:I25"/>
    <mergeCell ref="J25:N25"/>
    <mergeCell ref="O25:AF25"/>
    <mergeCell ref="AG25:AH25"/>
    <mergeCell ref="AI25:AP25"/>
    <mergeCell ref="AQ25:AV25"/>
    <mergeCell ref="AW25:BD25"/>
    <mergeCell ref="A24:I24"/>
    <mergeCell ref="J24:N24"/>
    <mergeCell ref="O24:AF24"/>
    <mergeCell ref="AG24:AH24"/>
    <mergeCell ref="AI24:AP24"/>
    <mergeCell ref="AQ24:AV24"/>
    <mergeCell ref="AW22:BD22"/>
    <mergeCell ref="A23:I23"/>
    <mergeCell ref="J23:N23"/>
    <mergeCell ref="O23:AF23"/>
    <mergeCell ref="AG23:AH23"/>
    <mergeCell ref="AI23:AP23"/>
    <mergeCell ref="AQ23:AV23"/>
    <mergeCell ref="AW23:BD23"/>
    <mergeCell ref="A21:I21"/>
    <mergeCell ref="J21:N21"/>
    <mergeCell ref="O21:AV21"/>
    <mergeCell ref="AW21:BD21"/>
    <mergeCell ref="A22:I22"/>
    <mergeCell ref="J22:N22"/>
    <mergeCell ref="O22:AF22"/>
    <mergeCell ref="AG22:AH22"/>
    <mergeCell ref="AI22:AP22"/>
    <mergeCell ref="AQ22:AV22"/>
    <mergeCell ref="A19:BD19"/>
    <mergeCell ref="A20:I20"/>
    <mergeCell ref="J20:N20"/>
    <mergeCell ref="O20:AV20"/>
    <mergeCell ref="AW20:BD20"/>
    <mergeCell ref="A18:I18"/>
    <mergeCell ref="J18:N18"/>
    <mergeCell ref="O18:AF18"/>
    <mergeCell ref="AG18:AH18"/>
    <mergeCell ref="AI18:AP18"/>
    <mergeCell ref="AQ18:AV18"/>
    <mergeCell ref="C10:Q10"/>
    <mergeCell ref="R10:BA10"/>
    <mergeCell ref="C12:Q12"/>
    <mergeCell ref="R12:BA12"/>
    <mergeCell ref="A14:BD14"/>
    <mergeCell ref="A17:BD17"/>
    <mergeCell ref="AW18:BD18"/>
    <mergeCell ref="M2:AR2"/>
    <mergeCell ref="D4:P4"/>
    <mergeCell ref="Q4:BA5"/>
    <mergeCell ref="D5:P5"/>
    <mergeCell ref="D7:P7"/>
    <mergeCell ref="Q7:BA8"/>
    <mergeCell ref="D8:P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64"/>
  <sheetViews>
    <sheetView tabSelected="1" zoomScalePageLayoutView="0" workbookViewId="0" topLeftCell="A13">
      <selection activeCell="G33" sqref="G33"/>
    </sheetView>
  </sheetViews>
  <sheetFormatPr defaultColWidth="9.140625" defaultRowHeight="15"/>
  <cols>
    <col min="1" max="1" width="10.7109375" style="1" customWidth="1"/>
    <col min="2" max="2" width="10.7109375" style="12" customWidth="1"/>
    <col min="3" max="3" width="15.8515625" style="1" customWidth="1"/>
    <col min="4" max="4" width="115.421875" style="1" customWidth="1"/>
    <col min="5" max="5" width="12.7109375" style="1" customWidth="1"/>
    <col min="6" max="6" width="6.7109375" style="1" customWidth="1"/>
    <col min="7" max="7" width="12.7109375" style="1" customWidth="1"/>
    <col min="8" max="8" width="16.7109375" style="1" customWidth="1"/>
    <col min="9" max="16384" width="9.140625" style="1" customWidth="1"/>
  </cols>
  <sheetData>
    <row r="1" spans="4:11" ht="15" customHeight="1">
      <c r="D1" s="6" t="s">
        <v>61</v>
      </c>
      <c r="E1" s="7"/>
      <c r="F1" s="7"/>
      <c r="G1" s="7"/>
      <c r="H1" s="7"/>
      <c r="I1" s="7"/>
      <c r="J1" s="7"/>
      <c r="K1" s="7"/>
    </row>
    <row r="2" ht="15" customHeight="1">
      <c r="D2" s="206" t="s">
        <v>124</v>
      </c>
    </row>
    <row r="3" s="12" customFormat="1" ht="15" customHeight="1">
      <c r="D3" s="206"/>
    </row>
    <row r="4" spans="1:57" s="12" customFormat="1" ht="15" customHeight="1">
      <c r="A4" s="169" t="s">
        <v>312</v>
      </c>
      <c r="B4" s="169"/>
      <c r="C4" s="169"/>
      <c r="D4" s="169"/>
      <c r="E4" s="169"/>
      <c r="F4" s="169"/>
      <c r="G4" s="170"/>
      <c r="H4" s="70"/>
      <c r="I4" s="171"/>
      <c r="J4" s="171"/>
      <c r="K4" s="171"/>
      <c r="L4" s="171"/>
      <c r="M4" s="171"/>
      <c r="N4" s="168"/>
      <c r="O4" s="168"/>
      <c r="P4" s="171"/>
      <c r="Q4" s="171"/>
      <c r="R4" s="171"/>
      <c r="S4" s="171"/>
      <c r="T4" s="171"/>
      <c r="U4" s="168"/>
      <c r="V4" s="168"/>
      <c r="W4" s="171"/>
      <c r="X4" s="171"/>
      <c r="Y4" s="171"/>
      <c r="Z4" s="171"/>
      <c r="AA4" s="171"/>
      <c r="AB4" s="168"/>
      <c r="AC4" s="168"/>
      <c r="AD4" s="171"/>
      <c r="AE4" s="171"/>
      <c r="AF4" s="171"/>
      <c r="AG4" s="171"/>
      <c r="AH4" s="171"/>
      <c r="AI4" s="168"/>
      <c r="AJ4" s="168"/>
      <c r="AK4" s="171"/>
      <c r="AL4" s="171"/>
      <c r="AM4" s="171"/>
      <c r="AN4" s="171"/>
      <c r="AO4" s="171"/>
      <c r="AP4" s="168"/>
      <c r="AQ4" s="168"/>
      <c r="AR4" s="171"/>
      <c r="AS4" s="171"/>
      <c r="AT4" s="171"/>
      <c r="AU4" s="171"/>
      <c r="AV4" s="171"/>
      <c r="AW4" s="168"/>
      <c r="AX4" s="168"/>
      <c r="AY4" s="171"/>
      <c r="AZ4" s="171"/>
      <c r="BA4" s="171"/>
      <c r="BB4" s="171"/>
      <c r="BC4" s="167"/>
      <c r="BD4" s="167"/>
      <c r="BE4" s="167"/>
    </row>
    <row r="5" spans="1:57" s="12" customFormat="1" ht="15" customHeight="1">
      <c r="A5" s="226" t="s">
        <v>313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</row>
    <row r="6" spans="1:57" ht="15" customHeight="1">
      <c r="A6" s="72" t="s">
        <v>314</v>
      </c>
      <c r="B6" s="72"/>
      <c r="C6" s="72"/>
      <c r="D6" s="72"/>
      <c r="E6" s="72"/>
      <c r="F6" s="72"/>
      <c r="G6" s="72"/>
      <c r="H6" s="72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67"/>
      <c r="BD6" s="167"/>
      <c r="BE6" s="167"/>
    </row>
    <row r="7" ht="1.5" customHeight="1"/>
    <row r="8" spans="1:8" ht="15" customHeight="1">
      <c r="A8" s="40" t="s">
        <v>10</v>
      </c>
      <c r="B8" s="174" t="s">
        <v>586</v>
      </c>
      <c r="C8" s="40" t="s">
        <v>11</v>
      </c>
      <c r="D8" s="40" t="s">
        <v>12</v>
      </c>
      <c r="E8" s="40" t="s">
        <v>4</v>
      </c>
      <c r="F8" s="40" t="s">
        <v>5</v>
      </c>
      <c r="G8" s="40" t="s">
        <v>60</v>
      </c>
      <c r="H8" s="40" t="s">
        <v>0</v>
      </c>
    </row>
    <row r="9" spans="1:8" ht="1.5" customHeight="1">
      <c r="A9" s="2"/>
      <c r="B9" s="14"/>
      <c r="C9" s="2"/>
      <c r="D9" s="2"/>
      <c r="E9" s="2"/>
      <c r="F9" s="2"/>
      <c r="G9" s="2"/>
      <c r="H9" s="2"/>
    </row>
    <row r="10" spans="1:8" ht="15" customHeight="1">
      <c r="A10" s="14"/>
      <c r="B10" s="14"/>
      <c r="C10" s="14"/>
      <c r="D10" s="14"/>
      <c r="E10" s="14"/>
      <c r="F10" s="14"/>
      <c r="G10" s="14"/>
      <c r="H10" s="14"/>
    </row>
    <row r="11" spans="1:40" ht="12.75">
      <c r="A11" s="26">
        <v>1</v>
      </c>
      <c r="B11" s="26"/>
      <c r="C11" s="26" t="s">
        <v>13</v>
      </c>
      <c r="D11" s="19" t="s">
        <v>1</v>
      </c>
      <c r="E11" s="173"/>
      <c r="F11" s="39"/>
      <c r="G11" s="27"/>
      <c r="H11" s="15"/>
      <c r="I11" s="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5"/>
    </row>
    <row r="12" spans="1:40" ht="12.75">
      <c r="A12" s="26">
        <v>1.1</v>
      </c>
      <c r="B12" s="26"/>
      <c r="C12" s="26" t="s">
        <v>14</v>
      </c>
      <c r="D12" s="19" t="s">
        <v>561</v>
      </c>
      <c r="E12" s="173"/>
      <c r="F12" s="39"/>
      <c r="G12" s="27"/>
      <c r="H12" s="15"/>
      <c r="I12" s="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5"/>
    </row>
    <row r="13" spans="1:40" ht="12.75">
      <c r="A13" s="26">
        <v>1</v>
      </c>
      <c r="B13" s="26" t="s">
        <v>586</v>
      </c>
      <c r="C13" s="26" t="s">
        <v>575</v>
      </c>
      <c r="D13" s="19" t="s">
        <v>562</v>
      </c>
      <c r="E13" s="173">
        <v>12</v>
      </c>
      <c r="F13" s="39" t="s">
        <v>302</v>
      </c>
      <c r="G13" s="194"/>
      <c r="H13" s="41">
        <f aca="true" t="shared" si="0" ref="H13:H41">ROUND(E13*G13,2)</f>
        <v>0</v>
      </c>
      <c r="I13" s="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5"/>
    </row>
    <row r="14" spans="1:40" ht="12.75">
      <c r="A14" s="26">
        <v>2</v>
      </c>
      <c r="B14" s="26" t="s">
        <v>586</v>
      </c>
      <c r="C14" s="26" t="s">
        <v>576</v>
      </c>
      <c r="D14" s="19" t="s">
        <v>563</v>
      </c>
      <c r="E14" s="173">
        <v>12</v>
      </c>
      <c r="F14" s="39" t="s">
        <v>302</v>
      </c>
      <c r="G14" s="194"/>
      <c r="H14" s="41">
        <f t="shared" si="0"/>
        <v>0</v>
      </c>
      <c r="I14" s="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5"/>
    </row>
    <row r="15" spans="1:40" ht="12.75">
      <c r="A15" s="26">
        <v>3</v>
      </c>
      <c r="B15" s="26" t="s">
        <v>586</v>
      </c>
      <c r="C15" s="26" t="s">
        <v>577</v>
      </c>
      <c r="D15" s="19" t="s">
        <v>564</v>
      </c>
      <c r="E15" s="173">
        <v>60</v>
      </c>
      <c r="F15" s="39" t="s">
        <v>302</v>
      </c>
      <c r="G15" s="194"/>
      <c r="H15" s="41">
        <f t="shared" si="0"/>
        <v>0</v>
      </c>
      <c r="I15" s="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5"/>
    </row>
    <row r="16" spans="1:40" ht="12.75">
      <c r="A16" s="26">
        <v>4</v>
      </c>
      <c r="B16" s="26" t="s">
        <v>586</v>
      </c>
      <c r="C16" s="26" t="s">
        <v>578</v>
      </c>
      <c r="D16" s="19" t="s">
        <v>565</v>
      </c>
      <c r="E16" s="173">
        <v>12</v>
      </c>
      <c r="F16" s="39" t="s">
        <v>302</v>
      </c>
      <c r="G16" s="194"/>
      <c r="H16" s="41">
        <f t="shared" si="0"/>
        <v>0</v>
      </c>
      <c r="I16" s="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5"/>
    </row>
    <row r="17" spans="1:40" ht="12.75">
      <c r="A17" s="26">
        <v>5</v>
      </c>
      <c r="B17" s="26" t="s">
        <v>586</v>
      </c>
      <c r="C17" s="26" t="s">
        <v>579</v>
      </c>
      <c r="D17" s="19" t="s">
        <v>566</v>
      </c>
      <c r="E17" s="173">
        <v>36</v>
      </c>
      <c r="F17" s="39" t="s">
        <v>302</v>
      </c>
      <c r="G17" s="194"/>
      <c r="H17" s="41">
        <f t="shared" si="0"/>
        <v>0</v>
      </c>
      <c r="I17" s="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5"/>
    </row>
    <row r="18" spans="1:40" ht="12.75">
      <c r="A18" s="26">
        <v>6</v>
      </c>
      <c r="B18" s="26" t="s">
        <v>586</v>
      </c>
      <c r="C18" s="26" t="s">
        <v>580</v>
      </c>
      <c r="D18" s="19" t="s">
        <v>567</v>
      </c>
      <c r="E18" s="173">
        <v>4.2</v>
      </c>
      <c r="F18" s="39" t="s">
        <v>6</v>
      </c>
      <c r="G18" s="194"/>
      <c r="H18" s="41">
        <f t="shared" si="0"/>
        <v>0</v>
      </c>
      <c r="I18" s="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5"/>
    </row>
    <row r="19" spans="1:40" ht="12.75">
      <c r="A19" s="26">
        <v>7</v>
      </c>
      <c r="B19" s="26" t="s">
        <v>586</v>
      </c>
      <c r="C19" s="26" t="s">
        <v>581</v>
      </c>
      <c r="D19" s="19" t="s">
        <v>568</v>
      </c>
      <c r="E19" s="173">
        <v>21</v>
      </c>
      <c r="F19" s="39" t="s">
        <v>6</v>
      </c>
      <c r="G19" s="194"/>
      <c r="H19" s="41">
        <f t="shared" si="0"/>
        <v>0</v>
      </c>
      <c r="I19" s="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5"/>
    </row>
    <row r="20" spans="1:40" ht="12.75">
      <c r="A20" s="26">
        <v>8</v>
      </c>
      <c r="B20" s="26" t="s">
        <v>587</v>
      </c>
      <c r="C20" s="26" t="s">
        <v>582</v>
      </c>
      <c r="D20" s="19" t="s">
        <v>569</v>
      </c>
      <c r="E20" s="173">
        <v>4.2</v>
      </c>
      <c r="F20" s="39" t="s">
        <v>6</v>
      </c>
      <c r="G20" s="194"/>
      <c r="H20" s="41">
        <f t="shared" si="0"/>
        <v>0</v>
      </c>
      <c r="I20" s="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5"/>
    </row>
    <row r="21" spans="1:40" ht="12.75">
      <c r="A21" s="26">
        <v>1.2</v>
      </c>
      <c r="B21" s="26"/>
      <c r="C21" s="26" t="s">
        <v>14</v>
      </c>
      <c r="D21" s="19" t="s">
        <v>570</v>
      </c>
      <c r="E21" s="173"/>
      <c r="F21" s="39"/>
      <c r="G21" s="27"/>
      <c r="H21" s="41"/>
      <c r="I21" s="3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5"/>
    </row>
    <row r="22" spans="1:40" ht="12.75">
      <c r="A22" s="26">
        <v>9</v>
      </c>
      <c r="B22" s="26" t="s">
        <v>588</v>
      </c>
      <c r="C22" s="26" t="s">
        <v>583</v>
      </c>
      <c r="D22" s="19" t="s">
        <v>571</v>
      </c>
      <c r="E22" s="173">
        <v>12</v>
      </c>
      <c r="F22" s="39" t="s">
        <v>302</v>
      </c>
      <c r="G22" s="194"/>
      <c r="H22" s="41">
        <f t="shared" si="0"/>
        <v>0</v>
      </c>
      <c r="I22" s="3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5"/>
    </row>
    <row r="23" spans="1:40" ht="12.75">
      <c r="A23" s="26">
        <v>10</v>
      </c>
      <c r="B23" s="26" t="s">
        <v>588</v>
      </c>
      <c r="C23" s="26" t="s">
        <v>584</v>
      </c>
      <c r="D23" s="19" t="s">
        <v>572</v>
      </c>
      <c r="E23" s="173">
        <v>12</v>
      </c>
      <c r="F23" s="39" t="s">
        <v>302</v>
      </c>
      <c r="G23" s="194"/>
      <c r="H23" s="41">
        <f t="shared" si="0"/>
        <v>0</v>
      </c>
      <c r="I23" s="3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5"/>
    </row>
    <row r="24" spans="1:40" ht="12.75">
      <c r="A24" s="26">
        <v>11</v>
      </c>
      <c r="B24" s="26" t="s">
        <v>588</v>
      </c>
      <c r="C24" s="26" t="s">
        <v>585</v>
      </c>
      <c r="D24" s="19" t="s">
        <v>573</v>
      </c>
      <c r="E24" s="173">
        <v>12</v>
      </c>
      <c r="F24" s="39" t="s">
        <v>302</v>
      </c>
      <c r="G24" s="194"/>
      <c r="H24" s="41">
        <f t="shared" si="0"/>
        <v>0</v>
      </c>
      <c r="I24" s="3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5"/>
    </row>
    <row r="25" spans="1:40" ht="12.75">
      <c r="A25" s="26">
        <v>1.3</v>
      </c>
      <c r="B25" s="26"/>
      <c r="C25" s="26" t="s">
        <v>14</v>
      </c>
      <c r="D25" s="19" t="s">
        <v>2</v>
      </c>
      <c r="E25" s="173"/>
      <c r="F25" s="39"/>
      <c r="G25" s="27"/>
      <c r="H25" s="41"/>
      <c r="I25" s="3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5"/>
    </row>
    <row r="26" spans="1:40" ht="12.75">
      <c r="A26" s="26" t="s">
        <v>95</v>
      </c>
      <c r="B26" s="26"/>
      <c r="C26" s="26" t="s">
        <v>16</v>
      </c>
      <c r="D26" s="19" t="s">
        <v>17</v>
      </c>
      <c r="E26" s="173"/>
      <c r="F26" s="39"/>
      <c r="G26" s="27"/>
      <c r="H26" s="41"/>
      <c r="I26" s="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5"/>
    </row>
    <row r="27" spans="1:40" ht="24">
      <c r="A27" s="26">
        <v>12</v>
      </c>
      <c r="B27" s="26"/>
      <c r="C27" s="26" t="s">
        <v>18</v>
      </c>
      <c r="D27" s="19" t="s">
        <v>19</v>
      </c>
      <c r="E27" s="173">
        <v>260.25</v>
      </c>
      <c r="F27" s="39" t="s">
        <v>6</v>
      </c>
      <c r="G27" s="194"/>
      <c r="H27" s="41">
        <f t="shared" si="0"/>
        <v>0</v>
      </c>
      <c r="I27" s="3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5"/>
    </row>
    <row r="28" spans="1:40" ht="12.75">
      <c r="A28" s="26">
        <v>13</v>
      </c>
      <c r="B28" s="26"/>
      <c r="C28" s="26" t="s">
        <v>20</v>
      </c>
      <c r="D28" s="19" t="s">
        <v>21</v>
      </c>
      <c r="E28" s="173">
        <v>108.31</v>
      </c>
      <c r="F28" s="39" t="s">
        <v>6</v>
      </c>
      <c r="G28" s="194"/>
      <c r="H28" s="41">
        <f t="shared" si="0"/>
        <v>0</v>
      </c>
      <c r="I28" s="3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5"/>
    </row>
    <row r="29" spans="1:40" ht="36">
      <c r="A29" s="26">
        <v>14</v>
      </c>
      <c r="B29" s="26"/>
      <c r="C29" s="26" t="s">
        <v>22</v>
      </c>
      <c r="D29" s="19" t="s">
        <v>23</v>
      </c>
      <c r="E29" s="173">
        <v>368.56</v>
      </c>
      <c r="F29" s="39" t="s">
        <v>6</v>
      </c>
      <c r="G29" s="194"/>
      <c r="H29" s="41">
        <f t="shared" si="0"/>
        <v>0</v>
      </c>
      <c r="I29" s="3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5"/>
    </row>
    <row r="30" spans="1:40" ht="24">
      <c r="A30" s="26">
        <v>15</v>
      </c>
      <c r="B30" s="26"/>
      <c r="C30" s="26" t="s">
        <v>24</v>
      </c>
      <c r="D30" s="19" t="s">
        <v>25</v>
      </c>
      <c r="E30" s="173">
        <v>225.28</v>
      </c>
      <c r="F30" s="39" t="s">
        <v>6</v>
      </c>
      <c r="G30" s="194"/>
      <c r="H30" s="41">
        <f t="shared" si="0"/>
        <v>0</v>
      </c>
      <c r="I30" s="3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5"/>
    </row>
    <row r="31" spans="1:40" ht="12.75">
      <c r="A31" s="26">
        <v>16</v>
      </c>
      <c r="B31" s="26"/>
      <c r="C31" s="26" t="s">
        <v>26</v>
      </c>
      <c r="D31" s="19" t="s">
        <v>27</v>
      </c>
      <c r="E31" s="173">
        <v>63.68000000000001</v>
      </c>
      <c r="F31" s="39" t="s">
        <v>6</v>
      </c>
      <c r="G31" s="194"/>
      <c r="H31" s="41">
        <f t="shared" si="0"/>
        <v>0</v>
      </c>
      <c r="I31" s="3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5"/>
    </row>
    <row r="32" spans="1:40" ht="36">
      <c r="A32" s="26">
        <v>17</v>
      </c>
      <c r="B32" s="26"/>
      <c r="C32" s="26" t="s">
        <v>22</v>
      </c>
      <c r="D32" s="19" t="s">
        <v>28</v>
      </c>
      <c r="E32" s="173">
        <v>288.96000000000004</v>
      </c>
      <c r="F32" s="39" t="s">
        <v>6</v>
      </c>
      <c r="G32" s="194"/>
      <c r="H32" s="41">
        <f t="shared" si="0"/>
        <v>0</v>
      </c>
      <c r="I32" s="3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5"/>
    </row>
    <row r="33" spans="1:40" ht="24">
      <c r="A33" s="26">
        <v>18</v>
      </c>
      <c r="B33" s="26" t="s">
        <v>589</v>
      </c>
      <c r="C33" s="26">
        <v>1</v>
      </c>
      <c r="D33" s="19" t="s">
        <v>29</v>
      </c>
      <c r="E33" s="173">
        <v>657.5200000000001</v>
      </c>
      <c r="F33" s="39" t="s">
        <v>6</v>
      </c>
      <c r="G33" s="194"/>
      <c r="H33" s="41">
        <f t="shared" si="0"/>
        <v>0</v>
      </c>
      <c r="I33" s="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5"/>
    </row>
    <row r="34" spans="1:40" ht="24">
      <c r="A34" s="26">
        <v>19</v>
      </c>
      <c r="B34" s="26"/>
      <c r="C34" s="26" t="s">
        <v>30</v>
      </c>
      <c r="D34" s="19" t="s">
        <v>31</v>
      </c>
      <c r="E34" s="173">
        <v>11</v>
      </c>
      <c r="F34" s="39" t="s">
        <v>9</v>
      </c>
      <c r="G34" s="194"/>
      <c r="H34" s="41">
        <f t="shared" si="0"/>
        <v>0</v>
      </c>
      <c r="I34" s="3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5"/>
    </row>
    <row r="35" spans="1:40" ht="12.75">
      <c r="A35" s="26">
        <v>20</v>
      </c>
      <c r="B35" s="26"/>
      <c r="C35" s="26" t="s">
        <v>32</v>
      </c>
      <c r="D35" s="19" t="s">
        <v>33</v>
      </c>
      <c r="E35" s="173">
        <v>21</v>
      </c>
      <c r="F35" s="39" t="s">
        <v>9</v>
      </c>
      <c r="G35" s="194"/>
      <c r="H35" s="41">
        <f t="shared" si="0"/>
        <v>0</v>
      </c>
      <c r="I35" s="3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5"/>
    </row>
    <row r="36" spans="1:40" ht="12.75">
      <c r="A36" s="26">
        <v>21</v>
      </c>
      <c r="B36" s="26"/>
      <c r="C36" s="26" t="s">
        <v>34</v>
      </c>
      <c r="D36" s="19" t="s">
        <v>35</v>
      </c>
      <c r="E36" s="173">
        <v>2</v>
      </c>
      <c r="F36" s="39" t="s">
        <v>9</v>
      </c>
      <c r="G36" s="194"/>
      <c r="H36" s="41">
        <f t="shared" si="0"/>
        <v>0</v>
      </c>
      <c r="I36" s="3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5"/>
    </row>
    <row r="37" spans="1:40" ht="24">
      <c r="A37" s="26">
        <v>22</v>
      </c>
      <c r="B37" s="26" t="s">
        <v>588</v>
      </c>
      <c r="C37" s="26" t="s">
        <v>36</v>
      </c>
      <c r="D37" s="19" t="s">
        <v>37</v>
      </c>
      <c r="E37" s="173">
        <v>515.9100000000001</v>
      </c>
      <c r="F37" s="39" t="s">
        <v>6</v>
      </c>
      <c r="G37" s="194"/>
      <c r="H37" s="41">
        <f t="shared" si="0"/>
        <v>0</v>
      </c>
      <c r="I37" s="3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5"/>
    </row>
    <row r="38" spans="1:40" ht="36">
      <c r="A38" s="26">
        <v>23</v>
      </c>
      <c r="B38" s="26"/>
      <c r="C38" s="26" t="s">
        <v>22</v>
      </c>
      <c r="D38" s="19" t="s">
        <v>38</v>
      </c>
      <c r="E38" s="173">
        <v>515.9100000000001</v>
      </c>
      <c r="F38" s="39" t="s">
        <v>6</v>
      </c>
      <c r="G38" s="194"/>
      <c r="H38" s="41">
        <f t="shared" si="0"/>
        <v>0</v>
      </c>
      <c r="I38" s="3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5"/>
    </row>
    <row r="39" spans="1:40" ht="12.75">
      <c r="A39" s="26">
        <v>24</v>
      </c>
      <c r="B39" s="26" t="s">
        <v>586</v>
      </c>
      <c r="C39" s="26" t="s">
        <v>63</v>
      </c>
      <c r="D39" s="19" t="s">
        <v>64</v>
      </c>
      <c r="E39" s="173">
        <v>4.44</v>
      </c>
      <c r="F39" s="39" t="s">
        <v>6</v>
      </c>
      <c r="G39" s="194"/>
      <c r="H39" s="41">
        <f t="shared" si="0"/>
        <v>0</v>
      </c>
      <c r="I39" s="3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5"/>
    </row>
    <row r="40" spans="1:40" ht="12.75">
      <c r="A40" s="26">
        <v>25</v>
      </c>
      <c r="B40" s="26" t="s">
        <v>586</v>
      </c>
      <c r="C40" s="26" t="s">
        <v>39</v>
      </c>
      <c r="D40" s="19" t="s">
        <v>40</v>
      </c>
      <c r="E40" s="173">
        <v>63.970000000000006</v>
      </c>
      <c r="F40" s="39" t="s">
        <v>6</v>
      </c>
      <c r="G40" s="194"/>
      <c r="H40" s="41">
        <f t="shared" si="0"/>
        <v>0</v>
      </c>
      <c r="I40" s="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5"/>
    </row>
    <row r="41" spans="1:40" ht="12.75">
      <c r="A41" s="26">
        <v>26</v>
      </c>
      <c r="B41" s="26" t="s">
        <v>588</v>
      </c>
      <c r="C41" s="26" t="s">
        <v>41</v>
      </c>
      <c r="D41" s="19" t="s">
        <v>42</v>
      </c>
      <c r="E41" s="173">
        <v>15.030000000000001</v>
      </c>
      <c r="F41" s="39" t="s">
        <v>6</v>
      </c>
      <c r="G41" s="194"/>
      <c r="H41" s="41">
        <f t="shared" si="0"/>
        <v>0</v>
      </c>
      <c r="I41" s="3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5"/>
    </row>
    <row r="42" spans="1:40" ht="24">
      <c r="A42" s="26">
        <v>27</v>
      </c>
      <c r="B42" s="26"/>
      <c r="C42" s="26" t="s">
        <v>43</v>
      </c>
      <c r="D42" s="19" t="s">
        <v>44</v>
      </c>
      <c r="E42" s="173">
        <v>212.19000000000003</v>
      </c>
      <c r="F42" s="39" t="s">
        <v>6</v>
      </c>
      <c r="G42" s="194"/>
      <c r="H42" s="41">
        <f aca="true" t="shared" si="1" ref="H42:H48">ROUND(E42*G42,2)</f>
        <v>0</v>
      </c>
      <c r="I42" s="3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5"/>
    </row>
    <row r="43" spans="1:40" ht="24">
      <c r="A43" s="26">
        <v>28</v>
      </c>
      <c r="B43" s="26"/>
      <c r="C43" s="26" t="s">
        <v>45</v>
      </c>
      <c r="D43" s="19" t="s">
        <v>46</v>
      </c>
      <c r="E43" s="173">
        <v>220.25</v>
      </c>
      <c r="F43" s="39" t="s">
        <v>6</v>
      </c>
      <c r="G43" s="194"/>
      <c r="H43" s="41">
        <f t="shared" si="1"/>
        <v>0</v>
      </c>
      <c r="I43" s="3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5"/>
    </row>
    <row r="44" spans="1:40" ht="24">
      <c r="A44" s="26">
        <v>29</v>
      </c>
      <c r="B44" s="26"/>
      <c r="C44" s="26" t="s">
        <v>45</v>
      </c>
      <c r="D44" s="19" t="s">
        <v>47</v>
      </c>
      <c r="E44" s="173">
        <v>212.23000000000002</v>
      </c>
      <c r="F44" s="39" t="s">
        <v>6</v>
      </c>
      <c r="G44" s="194"/>
      <c r="H44" s="41">
        <f t="shared" si="1"/>
        <v>0</v>
      </c>
      <c r="I44" s="3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5"/>
    </row>
    <row r="45" spans="1:40" ht="24">
      <c r="A45" s="26">
        <v>30</v>
      </c>
      <c r="B45" s="26" t="s">
        <v>586</v>
      </c>
      <c r="C45" s="26" t="s">
        <v>48</v>
      </c>
      <c r="D45" s="19" t="s">
        <v>132</v>
      </c>
      <c r="E45" s="173">
        <v>6</v>
      </c>
      <c r="F45" s="39" t="s">
        <v>9</v>
      </c>
      <c r="G45" s="194"/>
      <c r="H45" s="41">
        <f t="shared" si="1"/>
        <v>0</v>
      </c>
      <c r="I45" s="3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5"/>
    </row>
    <row r="46" spans="1:40" ht="12.75">
      <c r="A46" s="26">
        <v>31</v>
      </c>
      <c r="B46" s="26"/>
      <c r="C46" s="26" t="s">
        <v>125</v>
      </c>
      <c r="D46" s="19" t="s">
        <v>133</v>
      </c>
      <c r="E46" s="173">
        <v>180</v>
      </c>
      <c r="F46" s="39" t="s">
        <v>8</v>
      </c>
      <c r="G46" s="194"/>
      <c r="H46" s="41">
        <f t="shared" si="1"/>
        <v>0</v>
      </c>
      <c r="I46" s="3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5"/>
    </row>
    <row r="47" spans="1:40" ht="12.75">
      <c r="A47" s="26">
        <v>32</v>
      </c>
      <c r="B47" s="26"/>
      <c r="C47" s="26" t="s">
        <v>126</v>
      </c>
      <c r="D47" s="19" t="s">
        <v>134</v>
      </c>
      <c r="E47" s="173">
        <v>16.3</v>
      </c>
      <c r="F47" s="39" t="s">
        <v>8</v>
      </c>
      <c r="G47" s="194"/>
      <c r="H47" s="41">
        <f t="shared" si="1"/>
        <v>0</v>
      </c>
      <c r="I47" s="3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5"/>
    </row>
    <row r="48" spans="1:40" ht="12.75">
      <c r="A48" s="26">
        <v>33</v>
      </c>
      <c r="B48" s="26"/>
      <c r="C48" s="26" t="s">
        <v>127</v>
      </c>
      <c r="D48" s="19" t="s">
        <v>135</v>
      </c>
      <c r="E48" s="173">
        <v>7</v>
      </c>
      <c r="F48" s="39" t="s">
        <v>8</v>
      </c>
      <c r="G48" s="194"/>
      <c r="H48" s="41">
        <f t="shared" si="1"/>
        <v>0</v>
      </c>
      <c r="I48" s="3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5"/>
    </row>
    <row r="49" spans="1:40" s="12" customFormat="1" ht="24">
      <c r="A49" s="26">
        <v>34</v>
      </c>
      <c r="B49" s="26"/>
      <c r="C49" s="26" t="s">
        <v>49</v>
      </c>
      <c r="D49" s="19" t="s">
        <v>50</v>
      </c>
      <c r="E49" s="173">
        <v>106.89</v>
      </c>
      <c r="F49" s="39" t="s">
        <v>6</v>
      </c>
      <c r="G49" s="194"/>
      <c r="H49" s="41">
        <f aca="true" t="shared" si="2" ref="H49:H61">ROUND(E49*G49,2)</f>
        <v>0</v>
      </c>
      <c r="I49" s="16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46"/>
    </row>
    <row r="50" spans="1:40" s="12" customFormat="1" ht="24">
      <c r="A50" s="26">
        <v>35</v>
      </c>
      <c r="B50" s="26"/>
      <c r="C50" s="26" t="s">
        <v>51</v>
      </c>
      <c r="D50" s="19" t="s">
        <v>52</v>
      </c>
      <c r="E50" s="173">
        <v>106.9</v>
      </c>
      <c r="F50" s="39" t="s">
        <v>6</v>
      </c>
      <c r="G50" s="194"/>
      <c r="H50" s="41">
        <f t="shared" si="2"/>
        <v>0</v>
      </c>
      <c r="I50" s="16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46"/>
    </row>
    <row r="51" spans="1:40" s="12" customFormat="1" ht="12.75">
      <c r="A51" s="26" t="s">
        <v>99</v>
      </c>
      <c r="B51" s="26"/>
      <c r="C51" s="26" t="s">
        <v>16</v>
      </c>
      <c r="D51" s="19" t="s">
        <v>54</v>
      </c>
      <c r="E51" s="173"/>
      <c r="F51" s="39"/>
      <c r="G51" s="27"/>
      <c r="H51" s="41"/>
      <c r="I51" s="16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46"/>
    </row>
    <row r="52" spans="1:40" s="12" customFormat="1" ht="24">
      <c r="A52" s="26">
        <v>36</v>
      </c>
      <c r="B52" s="26"/>
      <c r="C52" s="26" t="s">
        <v>55</v>
      </c>
      <c r="D52" s="19" t="s">
        <v>136</v>
      </c>
      <c r="E52" s="173">
        <v>210</v>
      </c>
      <c r="F52" s="39" t="s">
        <v>7</v>
      </c>
      <c r="G52" s="194"/>
      <c r="H52" s="41">
        <f t="shared" si="2"/>
        <v>0</v>
      </c>
      <c r="I52" s="16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46"/>
    </row>
    <row r="53" spans="1:40" s="12" customFormat="1" ht="12.75">
      <c r="A53" s="26">
        <v>1.4</v>
      </c>
      <c r="B53" s="26"/>
      <c r="C53" s="26" t="s">
        <v>14</v>
      </c>
      <c r="D53" s="19" t="s">
        <v>3</v>
      </c>
      <c r="E53" s="173"/>
      <c r="F53" s="39"/>
      <c r="G53" s="27"/>
      <c r="H53" s="41"/>
      <c r="I53" s="16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46"/>
    </row>
    <row r="54" spans="1:40" s="12" customFormat="1" ht="12.75">
      <c r="A54" s="26" t="s">
        <v>100</v>
      </c>
      <c r="B54" s="26"/>
      <c r="C54" s="26" t="s">
        <v>16</v>
      </c>
      <c r="D54" s="19" t="s">
        <v>57</v>
      </c>
      <c r="E54" s="173"/>
      <c r="F54" s="39"/>
      <c r="G54" s="27"/>
      <c r="H54" s="41"/>
      <c r="I54" s="16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46"/>
    </row>
    <row r="55" spans="1:40" s="12" customFormat="1" ht="12.75">
      <c r="A55" s="26">
        <v>37</v>
      </c>
      <c r="B55" s="26" t="s">
        <v>588</v>
      </c>
      <c r="C55" s="26" t="s">
        <v>128</v>
      </c>
      <c r="D55" s="19" t="s">
        <v>137</v>
      </c>
      <c r="E55" s="173">
        <v>210.5</v>
      </c>
      <c r="F55" s="39" t="s">
        <v>8</v>
      </c>
      <c r="G55" s="194"/>
      <c r="H55" s="41">
        <f t="shared" si="2"/>
        <v>0</v>
      </c>
      <c r="I55" s="16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46"/>
    </row>
    <row r="56" spans="1:40" s="12" customFormat="1" ht="12.75">
      <c r="A56" s="26">
        <v>38</v>
      </c>
      <c r="B56" s="26" t="s">
        <v>588</v>
      </c>
      <c r="C56" s="26" t="s">
        <v>129</v>
      </c>
      <c r="D56" s="19" t="s">
        <v>138</v>
      </c>
      <c r="E56" s="173">
        <v>16.3</v>
      </c>
      <c r="F56" s="39" t="s">
        <v>8</v>
      </c>
      <c r="G56" s="194"/>
      <c r="H56" s="41">
        <f t="shared" si="2"/>
        <v>0</v>
      </c>
      <c r="I56" s="16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46"/>
    </row>
    <row r="57" spans="1:40" s="12" customFormat="1" ht="12.75">
      <c r="A57" s="26">
        <v>39</v>
      </c>
      <c r="B57" s="26" t="s">
        <v>588</v>
      </c>
      <c r="C57" s="26" t="s">
        <v>130</v>
      </c>
      <c r="D57" s="19" t="s">
        <v>139</v>
      </c>
      <c r="E57" s="173">
        <v>7</v>
      </c>
      <c r="F57" s="39" t="s">
        <v>8</v>
      </c>
      <c r="G57" s="194"/>
      <c r="H57" s="41">
        <f t="shared" si="2"/>
        <v>0</v>
      </c>
      <c r="I57" s="16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46"/>
    </row>
    <row r="58" spans="1:40" s="12" customFormat="1" ht="24">
      <c r="A58" s="26">
        <v>40</v>
      </c>
      <c r="B58" s="26" t="s">
        <v>588</v>
      </c>
      <c r="C58" s="26" t="s">
        <v>131</v>
      </c>
      <c r="D58" s="19" t="s">
        <v>574</v>
      </c>
      <c r="E58" s="173">
        <v>15</v>
      </c>
      <c r="F58" s="39" t="s">
        <v>7</v>
      </c>
      <c r="G58" s="194"/>
      <c r="H58" s="41">
        <f t="shared" si="2"/>
        <v>0</v>
      </c>
      <c r="I58" s="16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46"/>
    </row>
    <row r="59" spans="1:40" s="12" customFormat="1" ht="12.75">
      <c r="A59" s="26" t="s">
        <v>102</v>
      </c>
      <c r="B59" s="26"/>
      <c r="C59" s="26" t="s">
        <v>16</v>
      </c>
      <c r="D59" s="19" t="s">
        <v>59</v>
      </c>
      <c r="E59" s="173"/>
      <c r="F59" s="39"/>
      <c r="G59" s="27"/>
      <c r="H59" s="41"/>
      <c r="I59" s="16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46"/>
    </row>
    <row r="60" spans="1:40" s="12" customFormat="1" ht="36">
      <c r="A60" s="26">
        <v>41</v>
      </c>
      <c r="B60" s="26"/>
      <c r="C60" s="26">
        <v>20</v>
      </c>
      <c r="D60" s="19" t="s">
        <v>140</v>
      </c>
      <c r="E60" s="173">
        <v>3</v>
      </c>
      <c r="F60" s="39" t="s">
        <v>9</v>
      </c>
      <c r="G60" s="194"/>
      <c r="H60" s="41">
        <f t="shared" si="2"/>
        <v>0</v>
      </c>
      <c r="I60" s="16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46"/>
    </row>
    <row r="61" spans="1:40" ht="36">
      <c r="A61" s="26">
        <v>42</v>
      </c>
      <c r="B61" s="26"/>
      <c r="C61" s="26">
        <v>14</v>
      </c>
      <c r="D61" s="19" t="s">
        <v>141</v>
      </c>
      <c r="E61" s="173">
        <v>3</v>
      </c>
      <c r="F61" s="39" t="s">
        <v>9</v>
      </c>
      <c r="G61" s="194"/>
      <c r="H61" s="41">
        <f t="shared" si="2"/>
        <v>0</v>
      </c>
      <c r="I61" s="3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5"/>
    </row>
    <row r="62" spans="1:8" ht="16.5" thickBot="1">
      <c r="A62" s="47"/>
      <c r="B62" s="48"/>
      <c r="C62" s="48"/>
      <c r="D62" s="49" t="s">
        <v>112</v>
      </c>
      <c r="E62" s="35"/>
      <c r="F62" s="50"/>
      <c r="G62" s="50"/>
      <c r="H62" s="51">
        <f>SUM(H12:H61)</f>
        <v>0</v>
      </c>
    </row>
    <row r="63" spans="1:8" ht="16.5" thickBot="1">
      <c r="A63" s="29"/>
      <c r="B63" s="28"/>
      <c r="C63" s="28"/>
      <c r="D63" s="34" t="s">
        <v>110</v>
      </c>
      <c r="E63" s="35"/>
      <c r="F63" s="33"/>
      <c r="G63" s="32"/>
      <c r="H63" s="37">
        <f>H62*0.23</f>
        <v>0</v>
      </c>
    </row>
    <row r="64" spans="1:8" ht="16.5" thickBot="1">
      <c r="A64" s="30"/>
      <c r="B64" s="31"/>
      <c r="C64" s="31"/>
      <c r="D64" s="36" t="s">
        <v>111</v>
      </c>
      <c r="E64" s="35"/>
      <c r="F64" s="32"/>
      <c r="G64" s="32"/>
      <c r="H64" s="38">
        <f>H62+H63</f>
        <v>0</v>
      </c>
    </row>
  </sheetData>
  <sheetProtection sheet="1" formatCells="0" formatColumns="0" formatRows="0" selectLockedCells="1"/>
  <mergeCells count="1">
    <mergeCell ref="A5:BE5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43"/>
  <sheetViews>
    <sheetView zoomScalePageLayoutView="0" workbookViewId="0" topLeftCell="A33">
      <selection activeCell="G13" sqref="G13"/>
    </sheetView>
  </sheetViews>
  <sheetFormatPr defaultColWidth="9.140625" defaultRowHeight="15"/>
  <cols>
    <col min="2" max="2" width="9.140625" style="175" customWidth="1"/>
    <col min="3" max="3" width="18.140625" style="0" customWidth="1"/>
    <col min="4" max="4" width="63.28125" style="0" customWidth="1"/>
    <col min="7" max="7" width="17.57421875" style="0" customWidth="1"/>
    <col min="8" max="8" width="23.8515625" style="0" customWidth="1"/>
  </cols>
  <sheetData>
    <row r="1" spans="1:40" ht="15">
      <c r="A1" s="279" t="s">
        <v>61</v>
      </c>
      <c r="B1" s="279"/>
      <c r="C1" s="279"/>
      <c r="D1" s="279"/>
      <c r="E1" s="279"/>
      <c r="F1" s="279"/>
      <c r="G1" s="279"/>
      <c r="H1" s="27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</row>
    <row r="2" spans="1:40" ht="15">
      <c r="A2" s="278" t="s">
        <v>146</v>
      </c>
      <c r="B2" s="278"/>
      <c r="C2" s="278"/>
      <c r="D2" s="278"/>
      <c r="E2" s="278"/>
      <c r="F2" s="278"/>
      <c r="G2" s="278"/>
      <c r="H2" s="27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</row>
    <row r="3" spans="1:40" ht="15">
      <c r="A3" s="12"/>
      <c r="B3" s="12"/>
      <c r="C3" s="12"/>
      <c r="D3" s="12"/>
      <c r="E3" s="12"/>
      <c r="F3" s="12"/>
      <c r="G3" s="12"/>
      <c r="H3" s="12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1:57" s="56" customFormat="1" ht="18">
      <c r="A4" s="169" t="s">
        <v>312</v>
      </c>
      <c r="B4" s="169"/>
      <c r="C4" s="169"/>
      <c r="D4" s="169"/>
      <c r="E4" s="169"/>
      <c r="F4" s="169"/>
      <c r="G4" s="170"/>
      <c r="H4" s="70"/>
      <c r="I4" s="171"/>
      <c r="J4" s="171"/>
      <c r="K4" s="171"/>
      <c r="L4" s="171"/>
      <c r="M4" s="171"/>
      <c r="N4" s="168"/>
      <c r="O4" s="168"/>
      <c r="P4" s="171"/>
      <c r="Q4" s="171"/>
      <c r="R4" s="171"/>
      <c r="S4" s="171"/>
      <c r="T4" s="171"/>
      <c r="U4" s="168"/>
      <c r="V4" s="168"/>
      <c r="W4" s="171"/>
      <c r="X4" s="171"/>
      <c r="Y4" s="171"/>
      <c r="Z4" s="171"/>
      <c r="AA4" s="171"/>
      <c r="AB4" s="168"/>
      <c r="AC4" s="168"/>
      <c r="AD4" s="171"/>
      <c r="AE4" s="171"/>
      <c r="AF4" s="171"/>
      <c r="AG4" s="171"/>
      <c r="AH4" s="171"/>
      <c r="AI4" s="168"/>
      <c r="AJ4" s="168"/>
      <c r="AK4" s="171"/>
      <c r="AL4" s="171"/>
      <c r="AM4" s="171"/>
      <c r="AN4" s="171"/>
      <c r="AO4" s="171"/>
      <c r="AP4" s="168"/>
      <c r="AQ4" s="168"/>
      <c r="AR4" s="171"/>
      <c r="AS4" s="171"/>
      <c r="AT4" s="171"/>
      <c r="AU4" s="171"/>
      <c r="AV4" s="171"/>
      <c r="AW4" s="168"/>
      <c r="AX4" s="168"/>
      <c r="AY4" s="171"/>
      <c r="AZ4" s="171"/>
      <c r="BA4" s="171"/>
      <c r="BB4" s="171"/>
      <c r="BC4" s="167"/>
      <c r="BD4" s="167"/>
      <c r="BE4" s="167"/>
    </row>
    <row r="5" spans="1:57" s="56" customFormat="1" ht="15">
      <c r="A5" s="226" t="s">
        <v>313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</row>
    <row r="6" spans="1:57" s="56" customFormat="1" ht="15">
      <c r="A6" s="72" t="s">
        <v>314</v>
      </c>
      <c r="B6" s="72"/>
      <c r="C6" s="72"/>
      <c r="D6" s="72"/>
      <c r="E6" s="72"/>
      <c r="F6" s="72"/>
      <c r="G6" s="72"/>
      <c r="H6" s="72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67"/>
      <c r="BD6" s="167"/>
      <c r="BE6" s="167"/>
    </row>
    <row r="7" spans="1:40" ht="15">
      <c r="A7" s="12"/>
      <c r="B7" s="12"/>
      <c r="C7" s="12"/>
      <c r="D7" s="12"/>
      <c r="E7" s="12"/>
      <c r="F7" s="12"/>
      <c r="G7" s="12"/>
      <c r="H7" s="12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</row>
    <row r="8" spans="1:40" ht="15">
      <c r="A8" s="40" t="s">
        <v>10</v>
      </c>
      <c r="B8" s="40"/>
      <c r="C8" s="40" t="s">
        <v>11</v>
      </c>
      <c r="D8" s="40" t="s">
        <v>12</v>
      </c>
      <c r="E8" s="40" t="s">
        <v>4</v>
      </c>
      <c r="F8" s="40" t="s">
        <v>5</v>
      </c>
      <c r="G8" s="40" t="s">
        <v>60</v>
      </c>
      <c r="H8" s="40" t="s">
        <v>0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</row>
    <row r="9" spans="1:40" ht="15">
      <c r="A9" s="176">
        <v>1</v>
      </c>
      <c r="B9" s="176"/>
      <c r="C9" s="176" t="s">
        <v>13</v>
      </c>
      <c r="D9" s="177" t="s">
        <v>1</v>
      </c>
      <c r="E9" s="178"/>
      <c r="F9" s="179"/>
      <c r="G9" s="178"/>
      <c r="H9" s="18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</row>
    <row r="10" spans="1:40" ht="15">
      <c r="A10" s="176">
        <v>1.1</v>
      </c>
      <c r="B10" s="176"/>
      <c r="C10" s="176" t="s">
        <v>14</v>
      </c>
      <c r="D10" s="177" t="s">
        <v>2</v>
      </c>
      <c r="E10" s="178"/>
      <c r="F10" s="179"/>
      <c r="G10" s="178"/>
      <c r="H10" s="18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</row>
    <row r="11" spans="1:40" ht="15">
      <c r="A11" s="176" t="s">
        <v>15</v>
      </c>
      <c r="B11" s="176"/>
      <c r="C11" s="176" t="s">
        <v>16</v>
      </c>
      <c r="D11" s="177" t="s">
        <v>17</v>
      </c>
      <c r="E11" s="178"/>
      <c r="F11" s="179"/>
      <c r="G11" s="178"/>
      <c r="H11" s="181"/>
      <c r="I11" s="11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10"/>
    </row>
    <row r="12" spans="1:40" ht="36.75">
      <c r="A12" s="176">
        <v>1</v>
      </c>
      <c r="B12" s="176"/>
      <c r="C12" s="176" t="s">
        <v>18</v>
      </c>
      <c r="D12" s="177" t="s">
        <v>19</v>
      </c>
      <c r="E12" s="178">
        <v>55.17</v>
      </c>
      <c r="F12" s="179" t="s">
        <v>6</v>
      </c>
      <c r="G12" s="193"/>
      <c r="H12" s="182">
        <f aca="true" t="shared" si="0" ref="H12:H40">ROUND(E12*G12,2)</f>
        <v>0</v>
      </c>
      <c r="I12" s="11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10"/>
    </row>
    <row r="13" spans="1:40" ht="36.75" customHeight="1">
      <c r="A13" s="176">
        <v>2</v>
      </c>
      <c r="B13" s="176"/>
      <c r="C13" s="176" t="s">
        <v>20</v>
      </c>
      <c r="D13" s="177" t="s">
        <v>21</v>
      </c>
      <c r="E13" s="178">
        <v>35.540000000000006</v>
      </c>
      <c r="F13" s="179" t="s">
        <v>6</v>
      </c>
      <c r="G13" s="193"/>
      <c r="H13" s="182">
        <f t="shared" si="0"/>
        <v>0</v>
      </c>
      <c r="I13" s="11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10"/>
    </row>
    <row r="14" spans="1:40" ht="72.75" customHeight="1">
      <c r="A14" s="176">
        <v>3</v>
      </c>
      <c r="B14" s="176"/>
      <c r="C14" s="176" t="s">
        <v>22</v>
      </c>
      <c r="D14" s="177" t="s">
        <v>23</v>
      </c>
      <c r="E14" s="178">
        <v>90.71000000000001</v>
      </c>
      <c r="F14" s="179" t="s">
        <v>6</v>
      </c>
      <c r="G14" s="193"/>
      <c r="H14" s="182">
        <f t="shared" si="0"/>
        <v>0</v>
      </c>
      <c r="I14" s="11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10"/>
    </row>
    <row r="15" spans="1:40" ht="48.75" customHeight="1">
      <c r="A15" s="176">
        <v>4</v>
      </c>
      <c r="B15" s="176"/>
      <c r="C15" s="176" t="s">
        <v>24</v>
      </c>
      <c r="D15" s="177" t="s">
        <v>25</v>
      </c>
      <c r="E15" s="178">
        <v>77.33000000000001</v>
      </c>
      <c r="F15" s="179" t="s">
        <v>6</v>
      </c>
      <c r="G15" s="193"/>
      <c r="H15" s="182">
        <f t="shared" si="0"/>
        <v>0</v>
      </c>
      <c r="I15" s="11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10"/>
    </row>
    <row r="16" spans="1:40" ht="36.75" customHeight="1">
      <c r="A16" s="176">
        <v>5</v>
      </c>
      <c r="B16" s="176"/>
      <c r="C16" s="176" t="s">
        <v>26</v>
      </c>
      <c r="D16" s="177" t="s">
        <v>27</v>
      </c>
      <c r="E16" s="178">
        <v>21.76</v>
      </c>
      <c r="F16" s="179" t="s">
        <v>6</v>
      </c>
      <c r="G16" s="193"/>
      <c r="H16" s="182">
        <f t="shared" si="0"/>
        <v>0</v>
      </c>
      <c r="I16" s="11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10"/>
    </row>
    <row r="17" spans="1:40" ht="60.75">
      <c r="A17" s="176">
        <v>6</v>
      </c>
      <c r="B17" s="176"/>
      <c r="C17" s="176" t="s">
        <v>22</v>
      </c>
      <c r="D17" s="177" t="s">
        <v>28</v>
      </c>
      <c r="E17" s="178">
        <v>99.09</v>
      </c>
      <c r="F17" s="179" t="s">
        <v>6</v>
      </c>
      <c r="G17" s="193"/>
      <c r="H17" s="182">
        <f t="shared" si="0"/>
        <v>0</v>
      </c>
      <c r="I17" s="11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10"/>
    </row>
    <row r="18" spans="1:40" ht="36.75">
      <c r="A18" s="176">
        <v>7</v>
      </c>
      <c r="B18" s="176" t="s">
        <v>589</v>
      </c>
      <c r="C18" s="176">
        <v>1</v>
      </c>
      <c r="D18" s="177" t="s">
        <v>29</v>
      </c>
      <c r="E18" s="178">
        <v>189.8</v>
      </c>
      <c r="F18" s="179" t="s">
        <v>6</v>
      </c>
      <c r="G18" s="193"/>
      <c r="H18" s="182">
        <f t="shared" si="0"/>
        <v>0</v>
      </c>
      <c r="I18" s="11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10"/>
    </row>
    <row r="19" spans="1:40" ht="36.75" customHeight="1">
      <c r="A19" s="176">
        <v>8</v>
      </c>
      <c r="B19" s="176"/>
      <c r="C19" s="176" t="s">
        <v>30</v>
      </c>
      <c r="D19" s="177" t="s">
        <v>31</v>
      </c>
      <c r="E19" s="178">
        <v>2</v>
      </c>
      <c r="F19" s="179" t="s">
        <v>9</v>
      </c>
      <c r="G19" s="193"/>
      <c r="H19" s="182">
        <f t="shared" si="0"/>
        <v>0</v>
      </c>
      <c r="I19" s="11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10"/>
    </row>
    <row r="20" spans="1:40" ht="15">
      <c r="A20" s="176">
        <v>9</v>
      </c>
      <c r="B20" s="176"/>
      <c r="C20" s="176" t="s">
        <v>32</v>
      </c>
      <c r="D20" s="177" t="s">
        <v>33</v>
      </c>
      <c r="E20" s="178">
        <v>10</v>
      </c>
      <c r="F20" s="179" t="s">
        <v>9</v>
      </c>
      <c r="G20" s="193"/>
      <c r="H20" s="182">
        <f t="shared" si="0"/>
        <v>0</v>
      </c>
      <c r="I20" s="11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10"/>
    </row>
    <row r="21" spans="1:40" ht="24.75">
      <c r="A21" s="176">
        <v>10</v>
      </c>
      <c r="B21" s="176"/>
      <c r="C21" s="176" t="s">
        <v>34</v>
      </c>
      <c r="D21" s="177" t="s">
        <v>35</v>
      </c>
      <c r="E21" s="178">
        <v>1</v>
      </c>
      <c r="F21" s="179" t="s">
        <v>9</v>
      </c>
      <c r="G21" s="193"/>
      <c r="H21" s="182">
        <f t="shared" si="0"/>
        <v>0</v>
      </c>
      <c r="I21" s="11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10"/>
    </row>
    <row r="22" spans="1:40" ht="60.75" customHeight="1">
      <c r="A22" s="176">
        <v>11</v>
      </c>
      <c r="B22" s="176" t="s">
        <v>588</v>
      </c>
      <c r="C22" s="176" t="s">
        <v>36</v>
      </c>
      <c r="D22" s="177" t="s">
        <v>37</v>
      </c>
      <c r="E22" s="178">
        <v>150.32000000000002</v>
      </c>
      <c r="F22" s="179" t="s">
        <v>6</v>
      </c>
      <c r="G22" s="193"/>
      <c r="H22" s="182">
        <f t="shared" si="0"/>
        <v>0</v>
      </c>
      <c r="I22" s="11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0"/>
    </row>
    <row r="23" spans="1:40" ht="60.75">
      <c r="A23" s="176">
        <v>12</v>
      </c>
      <c r="B23" s="176"/>
      <c r="C23" s="176" t="s">
        <v>22</v>
      </c>
      <c r="D23" s="177" t="s">
        <v>38</v>
      </c>
      <c r="E23" s="178">
        <v>150.32000000000002</v>
      </c>
      <c r="F23" s="179" t="s">
        <v>6</v>
      </c>
      <c r="G23" s="193"/>
      <c r="H23" s="182">
        <f t="shared" si="0"/>
        <v>0</v>
      </c>
      <c r="I23" s="11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0"/>
    </row>
    <row r="24" spans="1:40" ht="24.75">
      <c r="A24" s="176">
        <v>13</v>
      </c>
      <c r="B24" s="176" t="s">
        <v>586</v>
      </c>
      <c r="C24" s="176" t="s">
        <v>63</v>
      </c>
      <c r="D24" s="177" t="s">
        <v>64</v>
      </c>
      <c r="E24" s="178">
        <v>17.880000000000003</v>
      </c>
      <c r="F24" s="179" t="s">
        <v>6</v>
      </c>
      <c r="G24" s="193"/>
      <c r="H24" s="182">
        <f t="shared" si="0"/>
        <v>0</v>
      </c>
      <c r="I24" s="11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0"/>
    </row>
    <row r="25" spans="1:40" ht="24.75">
      <c r="A25" s="176">
        <v>14</v>
      </c>
      <c r="B25" s="176" t="s">
        <v>588</v>
      </c>
      <c r="C25" s="176" t="s">
        <v>41</v>
      </c>
      <c r="D25" s="177" t="s">
        <v>42</v>
      </c>
      <c r="E25" s="178">
        <v>3.4600000000000004</v>
      </c>
      <c r="F25" s="179" t="s">
        <v>6</v>
      </c>
      <c r="G25" s="193"/>
      <c r="H25" s="182">
        <f t="shared" si="0"/>
        <v>0</v>
      </c>
      <c r="I25" s="11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10"/>
    </row>
    <row r="26" spans="1:40" ht="48.75" customHeight="1">
      <c r="A26" s="176">
        <v>15</v>
      </c>
      <c r="B26" s="176"/>
      <c r="C26" s="176" t="s">
        <v>43</v>
      </c>
      <c r="D26" s="177" t="s">
        <v>44</v>
      </c>
      <c r="E26" s="178">
        <v>65.58000000000001</v>
      </c>
      <c r="F26" s="179" t="s">
        <v>6</v>
      </c>
      <c r="G26" s="193"/>
      <c r="H26" s="182">
        <f t="shared" si="0"/>
        <v>0</v>
      </c>
      <c r="I26" s="11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10"/>
    </row>
    <row r="27" spans="1:40" ht="48.75">
      <c r="A27" s="176">
        <v>16</v>
      </c>
      <c r="B27" s="176"/>
      <c r="C27" s="176" t="s">
        <v>45</v>
      </c>
      <c r="D27" s="177" t="s">
        <v>46</v>
      </c>
      <c r="E27" s="178">
        <v>63.400000000000006</v>
      </c>
      <c r="F27" s="179" t="s">
        <v>6</v>
      </c>
      <c r="G27" s="193"/>
      <c r="H27" s="182">
        <f t="shared" si="0"/>
        <v>0</v>
      </c>
      <c r="I27" s="11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10"/>
    </row>
    <row r="28" spans="1:40" ht="48.75">
      <c r="A28" s="176">
        <v>17</v>
      </c>
      <c r="B28" s="176"/>
      <c r="C28" s="176" t="s">
        <v>45</v>
      </c>
      <c r="D28" s="177" t="s">
        <v>47</v>
      </c>
      <c r="E28" s="178">
        <v>62.620000000000005</v>
      </c>
      <c r="F28" s="179" t="s">
        <v>6</v>
      </c>
      <c r="G28" s="193"/>
      <c r="H28" s="182">
        <f t="shared" si="0"/>
        <v>0</v>
      </c>
      <c r="I28" s="11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10"/>
    </row>
    <row r="29" spans="1:40" ht="36.75">
      <c r="A29" s="176">
        <v>18</v>
      </c>
      <c r="B29" s="176" t="s">
        <v>586</v>
      </c>
      <c r="C29" s="176" t="s">
        <v>48</v>
      </c>
      <c r="D29" s="177" t="s">
        <v>132</v>
      </c>
      <c r="E29" s="178">
        <v>2</v>
      </c>
      <c r="F29" s="179" t="s">
        <v>9</v>
      </c>
      <c r="G29" s="193"/>
      <c r="H29" s="182">
        <f t="shared" si="0"/>
        <v>0</v>
      </c>
      <c r="I29" s="11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10"/>
    </row>
    <row r="30" spans="1:40" s="52" customFormat="1" ht="24.75">
      <c r="A30" s="176">
        <v>19</v>
      </c>
      <c r="B30" s="176"/>
      <c r="C30" s="176" t="s">
        <v>126</v>
      </c>
      <c r="D30" s="177" t="s">
        <v>134</v>
      </c>
      <c r="E30" s="178">
        <v>91.7</v>
      </c>
      <c r="F30" s="179" t="s">
        <v>8</v>
      </c>
      <c r="G30" s="193"/>
      <c r="H30" s="182">
        <f t="shared" si="0"/>
        <v>0</v>
      </c>
      <c r="I30" s="55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4"/>
    </row>
    <row r="31" spans="1:40" s="52" customFormat="1" ht="36.75" customHeight="1">
      <c r="A31" s="176">
        <v>20</v>
      </c>
      <c r="B31" s="176"/>
      <c r="C31" s="176" t="s">
        <v>49</v>
      </c>
      <c r="D31" s="177" t="s">
        <v>50</v>
      </c>
      <c r="E31" s="178">
        <v>11.66</v>
      </c>
      <c r="F31" s="179" t="s">
        <v>6</v>
      </c>
      <c r="G31" s="193"/>
      <c r="H31" s="182">
        <f t="shared" si="0"/>
        <v>0</v>
      </c>
      <c r="I31" s="55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4"/>
    </row>
    <row r="32" spans="1:40" s="52" customFormat="1" ht="48.75">
      <c r="A32" s="176">
        <v>21</v>
      </c>
      <c r="B32" s="176"/>
      <c r="C32" s="176" t="s">
        <v>51</v>
      </c>
      <c r="D32" s="177" t="s">
        <v>52</v>
      </c>
      <c r="E32" s="178">
        <v>11.66</v>
      </c>
      <c r="F32" s="179" t="s">
        <v>6</v>
      </c>
      <c r="G32" s="193"/>
      <c r="H32" s="182">
        <f t="shared" si="0"/>
        <v>0</v>
      </c>
      <c r="I32" s="55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4"/>
    </row>
    <row r="33" spans="1:40" s="52" customFormat="1" ht="15">
      <c r="A33" s="176" t="s">
        <v>53</v>
      </c>
      <c r="B33" s="176"/>
      <c r="C33" s="176" t="s">
        <v>16</v>
      </c>
      <c r="D33" s="177" t="s">
        <v>54</v>
      </c>
      <c r="E33" s="178"/>
      <c r="F33" s="179"/>
      <c r="G33" s="178"/>
      <c r="H33" s="182"/>
      <c r="I33" s="55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4"/>
    </row>
    <row r="34" spans="1:40" s="52" customFormat="1" ht="36.75">
      <c r="A34" s="176">
        <v>22</v>
      </c>
      <c r="B34" s="176"/>
      <c r="C34" s="176" t="s">
        <v>55</v>
      </c>
      <c r="D34" s="177" t="s">
        <v>136</v>
      </c>
      <c r="E34" s="178">
        <v>90</v>
      </c>
      <c r="F34" s="179" t="s">
        <v>7</v>
      </c>
      <c r="G34" s="193"/>
      <c r="H34" s="182">
        <f t="shared" si="0"/>
        <v>0</v>
      </c>
      <c r="I34" s="55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4"/>
    </row>
    <row r="35" spans="1:40" s="52" customFormat="1" ht="15">
      <c r="A35" s="176">
        <v>1.2</v>
      </c>
      <c r="B35" s="176"/>
      <c r="C35" s="176" t="s">
        <v>14</v>
      </c>
      <c r="D35" s="177" t="s">
        <v>3</v>
      </c>
      <c r="E35" s="178"/>
      <c r="F35" s="179"/>
      <c r="G35" s="178"/>
      <c r="H35" s="182"/>
      <c r="I35" s="55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4"/>
    </row>
    <row r="36" spans="1:40" s="52" customFormat="1" ht="15">
      <c r="A36" s="176" t="s">
        <v>56</v>
      </c>
      <c r="B36" s="176"/>
      <c r="C36" s="176" t="s">
        <v>16</v>
      </c>
      <c r="D36" s="177" t="s">
        <v>57</v>
      </c>
      <c r="E36" s="178"/>
      <c r="F36" s="179"/>
      <c r="G36" s="178"/>
      <c r="H36" s="182"/>
      <c r="I36" s="55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4"/>
    </row>
    <row r="37" spans="1:40" s="52" customFormat="1" ht="24.75">
      <c r="A37" s="176">
        <v>23</v>
      </c>
      <c r="B37" s="176" t="s">
        <v>588</v>
      </c>
      <c r="C37" s="176" t="s">
        <v>129</v>
      </c>
      <c r="D37" s="177" t="s">
        <v>138</v>
      </c>
      <c r="E37" s="178">
        <v>91.7</v>
      </c>
      <c r="F37" s="179" t="s">
        <v>8</v>
      </c>
      <c r="G37" s="193"/>
      <c r="H37" s="182">
        <f t="shared" si="0"/>
        <v>0</v>
      </c>
      <c r="I37" s="55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4"/>
    </row>
    <row r="38" spans="1:40" ht="36.75">
      <c r="A38" s="176">
        <v>24</v>
      </c>
      <c r="B38" s="176" t="s">
        <v>588</v>
      </c>
      <c r="C38" s="176" t="s">
        <v>143</v>
      </c>
      <c r="D38" s="177" t="s">
        <v>144</v>
      </c>
      <c r="E38" s="178">
        <v>5</v>
      </c>
      <c r="F38" s="179" t="s">
        <v>7</v>
      </c>
      <c r="G38" s="193"/>
      <c r="H38" s="182">
        <f t="shared" si="0"/>
        <v>0</v>
      </c>
      <c r="I38" s="11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10"/>
    </row>
    <row r="39" spans="1:40" ht="15">
      <c r="A39" s="176" t="s">
        <v>58</v>
      </c>
      <c r="B39" s="176"/>
      <c r="C39" s="176" t="s">
        <v>16</v>
      </c>
      <c r="D39" s="177" t="s">
        <v>59</v>
      </c>
      <c r="E39" s="178"/>
      <c r="F39" s="179"/>
      <c r="G39" s="178"/>
      <c r="H39" s="182"/>
      <c r="I39" s="11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10"/>
    </row>
    <row r="40" spans="1:40" ht="72.75" customHeight="1">
      <c r="A40" s="176">
        <v>25</v>
      </c>
      <c r="B40" s="176"/>
      <c r="C40" s="176">
        <v>14</v>
      </c>
      <c r="D40" s="177" t="s">
        <v>145</v>
      </c>
      <c r="E40" s="178">
        <v>2</v>
      </c>
      <c r="F40" s="179" t="s">
        <v>9</v>
      </c>
      <c r="G40" s="193"/>
      <c r="H40" s="182">
        <f t="shared" si="0"/>
        <v>0</v>
      </c>
      <c r="I40" s="11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10"/>
    </row>
    <row r="41" spans="1:39" ht="16.5" thickBot="1">
      <c r="A41" s="47"/>
      <c r="B41" s="48"/>
      <c r="C41" s="48"/>
      <c r="D41" s="49" t="s">
        <v>112</v>
      </c>
      <c r="E41" s="35"/>
      <c r="F41" s="50"/>
      <c r="G41" s="50"/>
      <c r="H41" s="51">
        <f>SUM(H11:H40)</f>
        <v>0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</row>
    <row r="42" spans="1:39" ht="16.5" thickBot="1">
      <c r="A42" s="29"/>
      <c r="B42" s="28"/>
      <c r="C42" s="28"/>
      <c r="D42" s="34" t="s">
        <v>110</v>
      </c>
      <c r="E42" s="35"/>
      <c r="F42" s="33"/>
      <c r="G42" s="32"/>
      <c r="H42" s="37">
        <f>H41*0.23</f>
        <v>0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1:8" ht="16.5" thickBot="1">
      <c r="A43" s="30"/>
      <c r="B43" s="31"/>
      <c r="C43" s="31"/>
      <c r="D43" s="36" t="s">
        <v>111</v>
      </c>
      <c r="E43" s="35"/>
      <c r="F43" s="32"/>
      <c r="G43" s="32"/>
      <c r="H43" s="38">
        <f>H41+H42</f>
        <v>0</v>
      </c>
    </row>
  </sheetData>
  <sheetProtection sheet="1" formatCells="0" formatColumns="0" formatRows="0" selectLockedCells="1"/>
  <mergeCells count="3">
    <mergeCell ref="A2:H2"/>
    <mergeCell ref="A1:H1"/>
    <mergeCell ref="A5:BE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"/>
  <sheetViews>
    <sheetView zoomScalePageLayoutView="0" workbookViewId="0" topLeftCell="A1">
      <selection activeCell="G27" sqref="G27"/>
    </sheetView>
  </sheetViews>
  <sheetFormatPr defaultColWidth="9.140625" defaultRowHeight="15"/>
  <cols>
    <col min="2" max="2" width="9.140625" style="175" customWidth="1"/>
    <col min="3" max="3" width="15.7109375" style="0" customWidth="1"/>
    <col min="4" max="4" width="85.8515625" style="0" customWidth="1"/>
    <col min="7" max="7" width="13.28125" style="0" customWidth="1"/>
    <col min="8" max="8" width="18.00390625" style="0" customWidth="1"/>
  </cols>
  <sheetData>
    <row r="1" spans="1:40" ht="15">
      <c r="A1" s="279" t="s">
        <v>61</v>
      </c>
      <c r="B1" s="279"/>
      <c r="C1" s="279"/>
      <c r="D1" s="279"/>
      <c r="E1" s="279"/>
      <c r="F1" s="279"/>
      <c r="G1" s="279"/>
      <c r="H1" s="279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40" ht="15">
      <c r="A2" s="20"/>
      <c r="C2" s="20"/>
      <c r="D2" s="21" t="s">
        <v>148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40" ht="15">
      <c r="A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</row>
    <row r="4" spans="1:57" s="56" customFormat="1" ht="18">
      <c r="A4" s="169" t="s">
        <v>312</v>
      </c>
      <c r="B4" s="169"/>
      <c r="C4" s="169"/>
      <c r="D4" s="169"/>
      <c r="E4" s="169"/>
      <c r="F4" s="169"/>
      <c r="G4" s="170"/>
      <c r="H4" s="70"/>
      <c r="I4" s="171"/>
      <c r="J4" s="171"/>
      <c r="K4" s="171"/>
      <c r="L4" s="171"/>
      <c r="M4" s="171"/>
      <c r="N4" s="168"/>
      <c r="O4" s="168"/>
      <c r="P4" s="171"/>
      <c r="Q4" s="171"/>
      <c r="R4" s="171"/>
      <c r="S4" s="171"/>
      <c r="T4" s="171"/>
      <c r="U4" s="168"/>
      <c r="V4" s="168"/>
      <c r="W4" s="171"/>
      <c r="X4" s="171"/>
      <c r="Y4" s="171"/>
      <c r="Z4" s="171"/>
      <c r="AA4" s="171"/>
      <c r="AB4" s="168"/>
      <c r="AC4" s="168"/>
      <c r="AD4" s="171"/>
      <c r="AE4" s="171"/>
      <c r="AF4" s="171"/>
      <c r="AG4" s="171"/>
      <c r="AH4" s="171"/>
      <c r="AI4" s="168"/>
      <c r="AJ4" s="168"/>
      <c r="AK4" s="171"/>
      <c r="AL4" s="171"/>
      <c r="AM4" s="171"/>
      <c r="AN4" s="171"/>
      <c r="AO4" s="171"/>
      <c r="AP4" s="168"/>
      <c r="AQ4" s="168"/>
      <c r="AR4" s="171"/>
      <c r="AS4" s="171"/>
      <c r="AT4" s="171"/>
      <c r="AU4" s="171"/>
      <c r="AV4" s="171"/>
      <c r="AW4" s="168"/>
      <c r="AX4" s="168"/>
      <c r="AY4" s="171"/>
      <c r="AZ4" s="171"/>
      <c r="BA4" s="171"/>
      <c r="BB4" s="171"/>
      <c r="BC4" s="167"/>
      <c r="BD4" s="167"/>
      <c r="BE4" s="167"/>
    </row>
    <row r="5" spans="1:57" s="56" customFormat="1" ht="15">
      <c r="A5" s="226" t="s">
        <v>313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</row>
    <row r="6" spans="1:57" s="56" customFormat="1" ht="15">
      <c r="A6" s="72" t="s">
        <v>314</v>
      </c>
      <c r="B6" s="72"/>
      <c r="C6" s="72"/>
      <c r="D6" s="72"/>
      <c r="E6" s="72"/>
      <c r="F6" s="72"/>
      <c r="G6" s="72"/>
      <c r="H6" s="72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67"/>
      <c r="BD6" s="167"/>
      <c r="BE6" s="167"/>
    </row>
    <row r="7" spans="1:40" ht="15">
      <c r="A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</row>
    <row r="8" spans="1:40" ht="15">
      <c r="A8" s="39" t="s">
        <v>10</v>
      </c>
      <c r="B8" s="39"/>
      <c r="C8" s="39" t="s">
        <v>11</v>
      </c>
      <c r="D8" s="39" t="s">
        <v>12</v>
      </c>
      <c r="E8" s="39" t="s">
        <v>4</v>
      </c>
      <c r="F8" s="39" t="s">
        <v>5</v>
      </c>
      <c r="G8" s="39" t="s">
        <v>60</v>
      </c>
      <c r="H8" s="39" t="s">
        <v>0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40" ht="15">
      <c r="A9" s="26">
        <v>1</v>
      </c>
      <c r="B9" s="26"/>
      <c r="C9" s="26" t="s">
        <v>13</v>
      </c>
      <c r="D9" s="19" t="s">
        <v>62</v>
      </c>
      <c r="E9" s="173"/>
      <c r="F9" s="39"/>
      <c r="G9" s="173"/>
      <c r="H9" s="25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40" ht="15">
      <c r="A10" s="26">
        <v>1.1</v>
      </c>
      <c r="B10" s="26"/>
      <c r="C10" s="26" t="s">
        <v>14</v>
      </c>
      <c r="D10" s="19" t="s">
        <v>2</v>
      </c>
      <c r="E10" s="173"/>
      <c r="F10" s="39"/>
      <c r="G10" s="173"/>
      <c r="H10" s="25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40" ht="15">
      <c r="A11" s="26" t="s">
        <v>15</v>
      </c>
      <c r="B11" s="26"/>
      <c r="C11" s="26" t="s">
        <v>16</v>
      </c>
      <c r="D11" s="19" t="s">
        <v>17</v>
      </c>
      <c r="E11" s="173"/>
      <c r="F11" s="39"/>
      <c r="G11" s="173"/>
      <c r="H11" s="27"/>
      <c r="I11" s="24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3"/>
    </row>
    <row r="12" spans="1:40" ht="24.75">
      <c r="A12" s="26">
        <v>1</v>
      </c>
      <c r="B12" s="26"/>
      <c r="C12" s="26" t="s">
        <v>18</v>
      </c>
      <c r="D12" s="19" t="s">
        <v>19</v>
      </c>
      <c r="E12" s="173">
        <v>10.430000000000001</v>
      </c>
      <c r="F12" s="39" t="s">
        <v>6</v>
      </c>
      <c r="G12" s="192"/>
      <c r="H12" s="41">
        <f aca="true" t="shared" si="0" ref="H12:H27">ROUND(E12*G12,2)</f>
        <v>0</v>
      </c>
      <c r="I12" s="24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3"/>
    </row>
    <row r="13" spans="1:40" ht="24.75">
      <c r="A13" s="26">
        <v>2</v>
      </c>
      <c r="B13" s="26"/>
      <c r="C13" s="26" t="s">
        <v>20</v>
      </c>
      <c r="D13" s="19" t="s">
        <v>21</v>
      </c>
      <c r="E13" s="173">
        <v>7.32</v>
      </c>
      <c r="F13" s="39" t="s">
        <v>6</v>
      </c>
      <c r="G13" s="192"/>
      <c r="H13" s="41">
        <f t="shared" si="0"/>
        <v>0</v>
      </c>
      <c r="I13" s="24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3"/>
    </row>
    <row r="14" spans="1:40" ht="48.75">
      <c r="A14" s="26">
        <v>3</v>
      </c>
      <c r="B14" s="26"/>
      <c r="C14" s="26" t="s">
        <v>22</v>
      </c>
      <c r="D14" s="19" t="s">
        <v>23</v>
      </c>
      <c r="E14" s="173">
        <v>17.75</v>
      </c>
      <c r="F14" s="39" t="s">
        <v>6</v>
      </c>
      <c r="G14" s="192"/>
      <c r="H14" s="41">
        <f t="shared" si="0"/>
        <v>0</v>
      </c>
      <c r="I14" s="24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3"/>
    </row>
    <row r="15" spans="1:40" ht="36.75">
      <c r="A15" s="26">
        <v>4</v>
      </c>
      <c r="B15" s="26"/>
      <c r="C15" s="26" t="s">
        <v>24</v>
      </c>
      <c r="D15" s="19" t="s">
        <v>25</v>
      </c>
      <c r="E15" s="173">
        <v>34.64</v>
      </c>
      <c r="F15" s="39" t="s">
        <v>6</v>
      </c>
      <c r="G15" s="192"/>
      <c r="H15" s="41">
        <f t="shared" si="0"/>
        <v>0</v>
      </c>
      <c r="I15" s="24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3"/>
    </row>
    <row r="16" spans="1:40" ht="48.75">
      <c r="A16" s="26">
        <v>5</v>
      </c>
      <c r="B16" s="26"/>
      <c r="C16" s="26" t="s">
        <v>22</v>
      </c>
      <c r="D16" s="19" t="s">
        <v>28</v>
      </c>
      <c r="E16" s="173">
        <v>34.64</v>
      </c>
      <c r="F16" s="39" t="s">
        <v>6</v>
      </c>
      <c r="G16" s="192"/>
      <c r="H16" s="41">
        <f t="shared" si="0"/>
        <v>0</v>
      </c>
      <c r="I16" s="24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3"/>
    </row>
    <row r="17" spans="1:40" ht="24.75">
      <c r="A17" s="26">
        <v>6</v>
      </c>
      <c r="B17" s="26" t="s">
        <v>589</v>
      </c>
      <c r="C17" s="26">
        <v>1</v>
      </c>
      <c r="D17" s="19" t="s">
        <v>29</v>
      </c>
      <c r="E17" s="173">
        <v>52.39</v>
      </c>
      <c r="F17" s="39" t="s">
        <v>6</v>
      </c>
      <c r="G17" s="192"/>
      <c r="H17" s="41">
        <f t="shared" si="0"/>
        <v>0</v>
      </c>
      <c r="I17" s="24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3"/>
    </row>
    <row r="18" spans="1:40" ht="36.75">
      <c r="A18" s="26">
        <v>7</v>
      </c>
      <c r="B18" s="26" t="s">
        <v>588</v>
      </c>
      <c r="C18" s="26" t="s">
        <v>36</v>
      </c>
      <c r="D18" s="19" t="s">
        <v>37</v>
      </c>
      <c r="E18" s="173">
        <v>34.53</v>
      </c>
      <c r="F18" s="39" t="s">
        <v>6</v>
      </c>
      <c r="G18" s="192"/>
      <c r="H18" s="41">
        <f t="shared" si="0"/>
        <v>0</v>
      </c>
      <c r="I18" s="24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3"/>
    </row>
    <row r="19" spans="1:40" ht="48.75">
      <c r="A19" s="26">
        <v>8</v>
      </c>
      <c r="B19" s="26"/>
      <c r="C19" s="26" t="s">
        <v>22</v>
      </c>
      <c r="D19" s="19" t="s">
        <v>38</v>
      </c>
      <c r="E19" s="173">
        <v>34.53</v>
      </c>
      <c r="F19" s="39" t="s">
        <v>6</v>
      </c>
      <c r="G19" s="192"/>
      <c r="H19" s="41">
        <f t="shared" si="0"/>
        <v>0</v>
      </c>
      <c r="I19" s="24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3"/>
    </row>
    <row r="20" spans="1:40" ht="15">
      <c r="A20" s="26">
        <v>9</v>
      </c>
      <c r="B20" s="26" t="s">
        <v>586</v>
      </c>
      <c r="C20" s="26" t="s">
        <v>63</v>
      </c>
      <c r="D20" s="19" t="s">
        <v>64</v>
      </c>
      <c r="E20" s="173">
        <v>5.49</v>
      </c>
      <c r="F20" s="39" t="s">
        <v>6</v>
      </c>
      <c r="G20" s="192"/>
      <c r="H20" s="41">
        <f t="shared" si="0"/>
        <v>0</v>
      </c>
      <c r="I20" s="24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3"/>
    </row>
    <row r="21" spans="1:40" ht="36.75">
      <c r="A21" s="26">
        <v>10</v>
      </c>
      <c r="B21" s="26"/>
      <c r="C21" s="26" t="s">
        <v>43</v>
      </c>
      <c r="D21" s="19" t="s">
        <v>44</v>
      </c>
      <c r="E21" s="173">
        <v>16.23</v>
      </c>
      <c r="F21" s="39" t="s">
        <v>6</v>
      </c>
      <c r="G21" s="192"/>
      <c r="H21" s="41">
        <f t="shared" si="0"/>
        <v>0</v>
      </c>
      <c r="I21" s="24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3"/>
    </row>
    <row r="22" spans="1:40" ht="36.75">
      <c r="A22" s="26">
        <v>11</v>
      </c>
      <c r="B22" s="26"/>
      <c r="C22" s="26" t="s">
        <v>45</v>
      </c>
      <c r="D22" s="19" t="s">
        <v>46</v>
      </c>
      <c r="E22" s="173">
        <v>12.81</v>
      </c>
      <c r="F22" s="39" t="s">
        <v>6</v>
      </c>
      <c r="G22" s="192"/>
      <c r="H22" s="41">
        <f t="shared" si="0"/>
        <v>0</v>
      </c>
      <c r="I22" s="24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3"/>
    </row>
    <row r="23" spans="1:40" ht="36.75">
      <c r="A23" s="26">
        <v>12</v>
      </c>
      <c r="B23" s="26"/>
      <c r="C23" s="26" t="s">
        <v>45</v>
      </c>
      <c r="D23" s="19" t="s">
        <v>47</v>
      </c>
      <c r="E23" s="173">
        <v>19.82</v>
      </c>
      <c r="F23" s="39" t="s">
        <v>6</v>
      </c>
      <c r="G23" s="192"/>
      <c r="H23" s="41">
        <f t="shared" si="0"/>
        <v>0</v>
      </c>
      <c r="I23" s="24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3"/>
    </row>
    <row r="24" spans="1:40" ht="15">
      <c r="A24" s="26">
        <v>1.2</v>
      </c>
      <c r="B24" s="26"/>
      <c r="C24" s="26" t="s">
        <v>14</v>
      </c>
      <c r="D24" s="19" t="s">
        <v>3</v>
      </c>
      <c r="E24" s="173"/>
      <c r="F24" s="39"/>
      <c r="G24" s="173"/>
      <c r="H24" s="41"/>
      <c r="I24" s="24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3"/>
    </row>
    <row r="25" spans="1:40" ht="15">
      <c r="A25" s="26" t="s">
        <v>56</v>
      </c>
      <c r="B25" s="26"/>
      <c r="C25" s="26" t="s">
        <v>16</v>
      </c>
      <c r="D25" s="19" t="s">
        <v>57</v>
      </c>
      <c r="E25" s="173"/>
      <c r="F25" s="39"/>
      <c r="G25" s="173"/>
      <c r="H25" s="41"/>
      <c r="I25" s="24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3"/>
    </row>
    <row r="26" spans="1:40" ht="24.75">
      <c r="A26" s="26">
        <v>13</v>
      </c>
      <c r="B26" s="26" t="s">
        <v>588</v>
      </c>
      <c r="C26" s="26" t="s">
        <v>149</v>
      </c>
      <c r="D26" s="19" t="s">
        <v>65</v>
      </c>
      <c r="E26" s="173">
        <v>30.5</v>
      </c>
      <c r="F26" s="39" t="s">
        <v>8</v>
      </c>
      <c r="G26" s="192"/>
      <c r="H26" s="41">
        <f t="shared" si="0"/>
        <v>0</v>
      </c>
      <c r="I26" s="24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3"/>
    </row>
    <row r="27" spans="1:40" ht="36.75">
      <c r="A27" s="26">
        <v>14</v>
      </c>
      <c r="B27" s="26"/>
      <c r="C27" s="26" t="s">
        <v>66</v>
      </c>
      <c r="D27" s="19" t="s">
        <v>150</v>
      </c>
      <c r="E27" s="173">
        <v>7</v>
      </c>
      <c r="F27" s="39" t="s">
        <v>7</v>
      </c>
      <c r="G27" s="192"/>
      <c r="H27" s="41">
        <f t="shared" si="0"/>
        <v>0</v>
      </c>
      <c r="I27" s="24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3"/>
    </row>
    <row r="28" spans="1:40" ht="16.5" thickBot="1">
      <c r="A28" s="47"/>
      <c r="B28" s="48"/>
      <c r="C28" s="48"/>
      <c r="D28" s="49" t="s">
        <v>112</v>
      </c>
      <c r="E28" s="35"/>
      <c r="F28" s="50"/>
      <c r="G28" s="50"/>
      <c r="H28" s="51">
        <f>SUM(H10:H27)</f>
        <v>0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8" ht="16.5" thickBot="1">
      <c r="A29" s="29"/>
      <c r="B29" s="28"/>
      <c r="C29" s="28"/>
      <c r="D29" s="34" t="s">
        <v>110</v>
      </c>
      <c r="E29" s="35"/>
      <c r="F29" s="33"/>
      <c r="G29" s="32"/>
      <c r="H29" s="37">
        <f>H28*0.23</f>
        <v>0</v>
      </c>
    </row>
    <row r="30" spans="1:8" ht="16.5" thickBot="1">
      <c r="A30" s="30"/>
      <c r="B30" s="31"/>
      <c r="C30" s="31"/>
      <c r="D30" s="36" t="s">
        <v>111</v>
      </c>
      <c r="E30" s="35"/>
      <c r="F30" s="32"/>
      <c r="G30" s="32"/>
      <c r="H30" s="38">
        <f>H28+H29</f>
        <v>0</v>
      </c>
    </row>
  </sheetData>
  <sheetProtection sheet="1" formatCells="0" formatColumns="0" formatRows="0" selectLockedCells="1"/>
  <mergeCells count="2">
    <mergeCell ref="A1:H1"/>
    <mergeCell ref="A5:BE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34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9.140625" style="56" customWidth="1"/>
    <col min="2" max="2" width="9.140625" style="175" customWidth="1"/>
    <col min="3" max="3" width="15.7109375" style="56" customWidth="1"/>
    <col min="4" max="4" width="85.8515625" style="56" customWidth="1"/>
    <col min="5" max="6" width="9.140625" style="187" customWidth="1"/>
    <col min="7" max="7" width="13.28125" style="187" customWidth="1"/>
    <col min="8" max="8" width="18.00390625" style="56" customWidth="1"/>
    <col min="9" max="16384" width="9.140625" style="56" customWidth="1"/>
  </cols>
  <sheetData>
    <row r="1" spans="1:8" ht="15">
      <c r="A1" s="279" t="s">
        <v>61</v>
      </c>
      <c r="B1" s="279"/>
      <c r="C1" s="279"/>
      <c r="D1" s="279"/>
      <c r="E1" s="279"/>
      <c r="F1" s="279"/>
      <c r="G1" s="279"/>
      <c r="H1" s="279"/>
    </row>
    <row r="2" ht="15">
      <c r="D2" s="57" t="s">
        <v>151</v>
      </c>
    </row>
    <row r="4" spans="1:57" ht="18">
      <c r="A4" s="169" t="s">
        <v>312</v>
      </c>
      <c r="B4" s="169"/>
      <c r="C4" s="169"/>
      <c r="D4" s="169"/>
      <c r="E4" s="188"/>
      <c r="F4" s="188"/>
      <c r="G4" s="189"/>
      <c r="H4" s="70"/>
      <c r="I4" s="171"/>
      <c r="J4" s="171"/>
      <c r="K4" s="171"/>
      <c r="L4" s="171"/>
      <c r="M4" s="171"/>
      <c r="N4" s="168"/>
      <c r="O4" s="168"/>
      <c r="P4" s="171"/>
      <c r="Q4" s="171"/>
      <c r="R4" s="171"/>
      <c r="S4" s="171"/>
      <c r="T4" s="171"/>
      <c r="U4" s="168"/>
      <c r="V4" s="168"/>
      <c r="W4" s="171"/>
      <c r="X4" s="171"/>
      <c r="Y4" s="171"/>
      <c r="Z4" s="171"/>
      <c r="AA4" s="171"/>
      <c r="AB4" s="168"/>
      <c r="AC4" s="168"/>
      <c r="AD4" s="171"/>
      <c r="AE4" s="171"/>
      <c r="AF4" s="171"/>
      <c r="AG4" s="171"/>
      <c r="AH4" s="171"/>
      <c r="AI4" s="168"/>
      <c r="AJ4" s="168"/>
      <c r="AK4" s="171"/>
      <c r="AL4" s="171"/>
      <c r="AM4" s="171"/>
      <c r="AN4" s="171"/>
      <c r="AO4" s="171"/>
      <c r="AP4" s="168"/>
      <c r="AQ4" s="168"/>
      <c r="AR4" s="171"/>
      <c r="AS4" s="171"/>
      <c r="AT4" s="171"/>
      <c r="AU4" s="171"/>
      <c r="AV4" s="171"/>
      <c r="AW4" s="168"/>
      <c r="AX4" s="168"/>
      <c r="AY4" s="171"/>
      <c r="AZ4" s="171"/>
      <c r="BA4" s="171"/>
      <c r="BB4" s="171"/>
      <c r="BC4" s="167"/>
      <c r="BD4" s="167"/>
      <c r="BE4" s="167"/>
    </row>
    <row r="5" spans="1:57" ht="15">
      <c r="A5" s="226" t="s">
        <v>313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</row>
    <row r="6" spans="1:57" ht="15">
      <c r="A6" s="72" t="s">
        <v>314</v>
      </c>
      <c r="B6" s="72"/>
      <c r="C6" s="72"/>
      <c r="D6" s="72"/>
      <c r="E6" s="190"/>
      <c r="F6" s="190"/>
      <c r="G6" s="190"/>
      <c r="H6" s="72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67"/>
      <c r="BD6" s="167"/>
      <c r="BE6" s="167"/>
    </row>
    <row r="8" spans="1:8" ht="15">
      <c r="A8" s="39" t="s">
        <v>10</v>
      </c>
      <c r="B8" s="39"/>
      <c r="C8" s="39" t="s">
        <v>11</v>
      </c>
      <c r="D8" s="39" t="s">
        <v>12</v>
      </c>
      <c r="E8" s="39" t="s">
        <v>4</v>
      </c>
      <c r="F8" s="39" t="s">
        <v>5</v>
      </c>
      <c r="G8" s="39" t="s">
        <v>60</v>
      </c>
      <c r="H8" s="39" t="s">
        <v>0</v>
      </c>
    </row>
    <row r="9" spans="1:8" ht="15">
      <c r="A9" s="26">
        <v>1</v>
      </c>
      <c r="B9" s="26"/>
      <c r="C9" s="26" t="s">
        <v>13</v>
      </c>
      <c r="D9" s="19" t="s">
        <v>62</v>
      </c>
      <c r="E9" s="173"/>
      <c r="F9" s="39"/>
      <c r="G9" s="173"/>
      <c r="H9" s="25"/>
    </row>
    <row r="10" spans="1:8" ht="15">
      <c r="A10" s="26">
        <v>1.1</v>
      </c>
      <c r="B10" s="26"/>
      <c r="C10" s="26" t="s">
        <v>14</v>
      </c>
      <c r="D10" s="19" t="s">
        <v>2</v>
      </c>
      <c r="E10" s="173"/>
      <c r="F10" s="39"/>
      <c r="G10" s="173"/>
      <c r="H10" s="25"/>
    </row>
    <row r="11" spans="1:40" ht="15">
      <c r="A11" s="26" t="s">
        <v>15</v>
      </c>
      <c r="B11" s="26"/>
      <c r="C11" s="26" t="s">
        <v>16</v>
      </c>
      <c r="D11" s="19" t="s">
        <v>17</v>
      </c>
      <c r="E11" s="173"/>
      <c r="F11" s="39"/>
      <c r="G11" s="173"/>
      <c r="H11" s="27"/>
      <c r="I11" s="60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9"/>
    </row>
    <row r="12" spans="1:40" ht="24.75">
      <c r="A12" s="26">
        <v>1</v>
      </c>
      <c r="B12" s="26"/>
      <c r="C12" s="26" t="s">
        <v>18</v>
      </c>
      <c r="D12" s="19" t="s">
        <v>19</v>
      </c>
      <c r="E12" s="173">
        <v>17.92</v>
      </c>
      <c r="F12" s="39" t="s">
        <v>6</v>
      </c>
      <c r="G12" s="192"/>
      <c r="H12" s="41">
        <f aca="true" t="shared" si="0" ref="H12:H31">ROUND(E12*G12,2)</f>
        <v>0</v>
      </c>
      <c r="I12" s="60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9"/>
    </row>
    <row r="13" spans="1:40" ht="24.75">
      <c r="A13" s="26">
        <v>2</v>
      </c>
      <c r="B13" s="26"/>
      <c r="C13" s="26" t="s">
        <v>20</v>
      </c>
      <c r="D13" s="19" t="s">
        <v>21</v>
      </c>
      <c r="E13" s="173">
        <v>16.680000000000003</v>
      </c>
      <c r="F13" s="39" t="s">
        <v>6</v>
      </c>
      <c r="G13" s="192"/>
      <c r="H13" s="41">
        <f t="shared" si="0"/>
        <v>0</v>
      </c>
      <c r="I13" s="60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9"/>
    </row>
    <row r="14" spans="1:40" ht="48.75">
      <c r="A14" s="26">
        <v>3</v>
      </c>
      <c r="B14" s="26"/>
      <c r="C14" s="26" t="s">
        <v>22</v>
      </c>
      <c r="D14" s="19" t="s">
        <v>23</v>
      </c>
      <c r="E14" s="173">
        <v>34.6</v>
      </c>
      <c r="F14" s="39" t="s">
        <v>6</v>
      </c>
      <c r="G14" s="192"/>
      <c r="H14" s="41">
        <f t="shared" si="0"/>
        <v>0</v>
      </c>
      <c r="I14" s="60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9"/>
    </row>
    <row r="15" spans="1:40" ht="36.75">
      <c r="A15" s="26">
        <v>4</v>
      </c>
      <c r="B15" s="26"/>
      <c r="C15" s="26" t="s">
        <v>24</v>
      </c>
      <c r="D15" s="19" t="s">
        <v>25</v>
      </c>
      <c r="E15" s="173">
        <v>78.75</v>
      </c>
      <c r="F15" s="39" t="s">
        <v>6</v>
      </c>
      <c r="G15" s="192"/>
      <c r="H15" s="41">
        <f t="shared" si="0"/>
        <v>0</v>
      </c>
      <c r="I15" s="60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9"/>
    </row>
    <row r="16" spans="1:40" ht="48.75">
      <c r="A16" s="26">
        <v>5</v>
      </c>
      <c r="B16" s="26"/>
      <c r="C16" s="26" t="s">
        <v>22</v>
      </c>
      <c r="D16" s="19" t="s">
        <v>28</v>
      </c>
      <c r="E16" s="173">
        <v>78.75</v>
      </c>
      <c r="F16" s="39" t="s">
        <v>6</v>
      </c>
      <c r="G16" s="192"/>
      <c r="H16" s="41">
        <f t="shared" si="0"/>
        <v>0</v>
      </c>
      <c r="I16" s="60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9"/>
    </row>
    <row r="17" spans="1:40" ht="24.75">
      <c r="A17" s="26">
        <v>6</v>
      </c>
      <c r="B17" s="26" t="s">
        <v>589</v>
      </c>
      <c r="C17" s="26">
        <v>1</v>
      </c>
      <c r="D17" s="19" t="s">
        <v>29</v>
      </c>
      <c r="E17" s="173">
        <v>113.35000000000001</v>
      </c>
      <c r="F17" s="39" t="s">
        <v>6</v>
      </c>
      <c r="G17" s="192"/>
      <c r="H17" s="41">
        <f t="shared" si="0"/>
        <v>0</v>
      </c>
      <c r="I17" s="60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9"/>
    </row>
    <row r="18" spans="1:40" ht="36.75">
      <c r="A18" s="26">
        <v>7</v>
      </c>
      <c r="B18" s="26" t="s">
        <v>588</v>
      </c>
      <c r="C18" s="26" t="s">
        <v>36</v>
      </c>
      <c r="D18" s="19" t="s">
        <v>37</v>
      </c>
      <c r="E18" s="173">
        <v>72.82000000000001</v>
      </c>
      <c r="F18" s="39" t="s">
        <v>6</v>
      </c>
      <c r="G18" s="192"/>
      <c r="H18" s="41">
        <f t="shared" si="0"/>
        <v>0</v>
      </c>
      <c r="I18" s="60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9"/>
    </row>
    <row r="19" spans="1:40" ht="48.75">
      <c r="A19" s="26">
        <v>8</v>
      </c>
      <c r="B19" s="26"/>
      <c r="C19" s="26" t="s">
        <v>22</v>
      </c>
      <c r="D19" s="19" t="s">
        <v>38</v>
      </c>
      <c r="E19" s="173">
        <v>72.82000000000001</v>
      </c>
      <c r="F19" s="39" t="s">
        <v>6</v>
      </c>
      <c r="G19" s="192"/>
      <c r="H19" s="41">
        <f t="shared" si="0"/>
        <v>0</v>
      </c>
      <c r="I19" s="60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9"/>
    </row>
    <row r="20" spans="1:40" ht="15">
      <c r="A20" s="26">
        <v>9</v>
      </c>
      <c r="B20" s="26" t="s">
        <v>586</v>
      </c>
      <c r="C20" s="26" t="s">
        <v>63</v>
      </c>
      <c r="D20" s="19" t="s">
        <v>64</v>
      </c>
      <c r="E20" s="173">
        <v>12.510000000000002</v>
      </c>
      <c r="F20" s="39" t="s">
        <v>6</v>
      </c>
      <c r="G20" s="192"/>
      <c r="H20" s="41">
        <f t="shared" si="0"/>
        <v>0</v>
      </c>
      <c r="I20" s="60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9"/>
    </row>
    <row r="21" spans="1:40" ht="36.75">
      <c r="A21" s="26">
        <v>10</v>
      </c>
      <c r="B21" s="26"/>
      <c r="C21" s="26" t="s">
        <v>43</v>
      </c>
      <c r="D21" s="19" t="s">
        <v>44</v>
      </c>
      <c r="E21" s="173">
        <v>36.96</v>
      </c>
      <c r="F21" s="39" t="s">
        <v>6</v>
      </c>
      <c r="G21" s="192"/>
      <c r="H21" s="41">
        <f t="shared" si="0"/>
        <v>0</v>
      </c>
      <c r="I21" s="60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9"/>
    </row>
    <row r="22" spans="1:40" ht="36.75">
      <c r="A22" s="26">
        <v>11</v>
      </c>
      <c r="B22" s="26"/>
      <c r="C22" s="26" t="s">
        <v>45</v>
      </c>
      <c r="D22" s="19" t="s">
        <v>46</v>
      </c>
      <c r="E22" s="173">
        <v>23.35</v>
      </c>
      <c r="F22" s="39" t="s">
        <v>6</v>
      </c>
      <c r="G22" s="192"/>
      <c r="H22" s="41">
        <f t="shared" si="0"/>
        <v>0</v>
      </c>
      <c r="I22" s="60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9"/>
    </row>
    <row r="23" spans="1:40" ht="36.75">
      <c r="A23" s="26">
        <v>12</v>
      </c>
      <c r="B23" s="26"/>
      <c r="C23" s="26" t="s">
        <v>45</v>
      </c>
      <c r="D23" s="19" t="s">
        <v>47</v>
      </c>
      <c r="E23" s="173">
        <v>45.18000000000001</v>
      </c>
      <c r="F23" s="39" t="s">
        <v>6</v>
      </c>
      <c r="G23" s="192"/>
      <c r="H23" s="41">
        <f t="shared" si="0"/>
        <v>0</v>
      </c>
      <c r="I23" s="60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9"/>
    </row>
    <row r="24" spans="1:40" ht="15">
      <c r="A24" s="26">
        <v>13</v>
      </c>
      <c r="B24" s="26"/>
      <c r="C24" s="26" t="s">
        <v>152</v>
      </c>
      <c r="D24" s="19" t="s">
        <v>153</v>
      </c>
      <c r="E24" s="173">
        <v>12.5</v>
      </c>
      <c r="F24" s="39" t="s">
        <v>8</v>
      </c>
      <c r="G24" s="192"/>
      <c r="H24" s="41">
        <f t="shared" si="0"/>
        <v>0</v>
      </c>
      <c r="I24" s="60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9"/>
    </row>
    <row r="25" spans="1:40" ht="24.75">
      <c r="A25" s="26">
        <v>14</v>
      </c>
      <c r="B25" s="26"/>
      <c r="C25" s="26" t="s">
        <v>75</v>
      </c>
      <c r="D25" s="19" t="s">
        <v>88</v>
      </c>
      <c r="E25" s="173">
        <v>0.22</v>
      </c>
      <c r="F25" s="39" t="s">
        <v>6</v>
      </c>
      <c r="G25" s="192"/>
      <c r="H25" s="41">
        <f t="shared" si="0"/>
        <v>0</v>
      </c>
      <c r="I25" s="60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9"/>
    </row>
    <row r="26" spans="1:40" ht="36.75">
      <c r="A26" s="26">
        <v>15</v>
      </c>
      <c r="B26" s="26"/>
      <c r="C26" s="26" t="s">
        <v>77</v>
      </c>
      <c r="D26" s="19" t="s">
        <v>89</v>
      </c>
      <c r="E26" s="173">
        <v>0.22</v>
      </c>
      <c r="F26" s="39" t="s">
        <v>6</v>
      </c>
      <c r="G26" s="192"/>
      <c r="H26" s="41">
        <f t="shared" si="0"/>
        <v>0</v>
      </c>
      <c r="I26" s="60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9"/>
    </row>
    <row r="27" spans="1:40" ht="15">
      <c r="A27" s="26">
        <v>1.2</v>
      </c>
      <c r="B27" s="26"/>
      <c r="C27" s="26" t="s">
        <v>14</v>
      </c>
      <c r="D27" s="19" t="s">
        <v>3</v>
      </c>
      <c r="E27" s="173"/>
      <c r="F27" s="39"/>
      <c r="G27" s="173"/>
      <c r="H27" s="41"/>
      <c r="I27" s="60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9"/>
    </row>
    <row r="28" spans="1:40" ht="15">
      <c r="A28" s="26" t="s">
        <v>56</v>
      </c>
      <c r="B28" s="26"/>
      <c r="C28" s="26" t="s">
        <v>16</v>
      </c>
      <c r="D28" s="19" t="s">
        <v>57</v>
      </c>
      <c r="E28" s="173"/>
      <c r="F28" s="39"/>
      <c r="G28" s="173"/>
      <c r="H28" s="41"/>
      <c r="I28" s="60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9"/>
    </row>
    <row r="29" spans="1:40" ht="24.75">
      <c r="A29" s="26">
        <v>16</v>
      </c>
      <c r="B29" s="26" t="s">
        <v>588</v>
      </c>
      <c r="C29" s="26" t="s">
        <v>149</v>
      </c>
      <c r="D29" s="19" t="s">
        <v>65</v>
      </c>
      <c r="E29" s="173">
        <v>69.5</v>
      </c>
      <c r="F29" s="39" t="s">
        <v>8</v>
      </c>
      <c r="G29" s="192"/>
      <c r="H29" s="41">
        <f t="shared" si="0"/>
        <v>0</v>
      </c>
      <c r="I29" s="60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9"/>
    </row>
    <row r="30" spans="1:40" ht="24.75">
      <c r="A30" s="26">
        <v>17</v>
      </c>
      <c r="B30" s="26"/>
      <c r="C30" s="26" t="s">
        <v>66</v>
      </c>
      <c r="D30" s="19" t="s">
        <v>67</v>
      </c>
      <c r="E30" s="173">
        <v>5</v>
      </c>
      <c r="F30" s="39" t="s">
        <v>7</v>
      </c>
      <c r="G30" s="192"/>
      <c r="H30" s="41">
        <f t="shared" si="0"/>
        <v>0</v>
      </c>
      <c r="I30" s="60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9"/>
    </row>
    <row r="31" spans="1:40" ht="36.75">
      <c r="A31" s="26">
        <v>18</v>
      </c>
      <c r="B31" s="26"/>
      <c r="C31" s="26" t="s">
        <v>66</v>
      </c>
      <c r="D31" s="19" t="s">
        <v>150</v>
      </c>
      <c r="E31" s="173">
        <v>18</v>
      </c>
      <c r="F31" s="39" t="s">
        <v>7</v>
      </c>
      <c r="G31" s="192"/>
      <c r="H31" s="41">
        <f t="shared" si="0"/>
        <v>0</v>
      </c>
      <c r="I31" s="60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9"/>
    </row>
    <row r="32" spans="1:8" ht="15.75">
      <c r="A32" s="183"/>
      <c r="B32" s="183"/>
      <c r="C32" s="183"/>
      <c r="D32" s="184" t="s">
        <v>112</v>
      </c>
      <c r="E32" s="185"/>
      <c r="F32" s="185"/>
      <c r="G32" s="185"/>
      <c r="H32" s="186">
        <f>SUM(H10:H31)</f>
        <v>0</v>
      </c>
    </row>
    <row r="33" spans="1:8" ht="16.5" thickBot="1">
      <c r="A33" s="47"/>
      <c r="B33" s="48"/>
      <c r="C33" s="48"/>
      <c r="D33" s="36" t="s">
        <v>110</v>
      </c>
      <c r="E33" s="35"/>
      <c r="F33" s="50"/>
      <c r="G33" s="35"/>
      <c r="H33" s="51">
        <f>H32*0.23</f>
        <v>0</v>
      </c>
    </row>
    <row r="34" spans="1:8" ht="16.5" thickBot="1">
      <c r="A34" s="30"/>
      <c r="B34" s="31"/>
      <c r="C34" s="31"/>
      <c r="D34" s="36" t="s">
        <v>111</v>
      </c>
      <c r="E34" s="35"/>
      <c r="F34" s="32"/>
      <c r="G34" s="32"/>
      <c r="H34" s="38">
        <f>H32+H33</f>
        <v>0</v>
      </c>
    </row>
  </sheetData>
  <sheetProtection sheet="1" formatCells="0" formatColumns="0" formatRows="0" selectLockedCells="1"/>
  <mergeCells count="2">
    <mergeCell ref="A1:H1"/>
    <mergeCell ref="A5:BE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68"/>
  <sheetViews>
    <sheetView zoomScalePageLayoutView="0" workbookViewId="0" topLeftCell="A1">
      <selection activeCell="G64" sqref="G64"/>
    </sheetView>
  </sheetViews>
  <sheetFormatPr defaultColWidth="9.140625" defaultRowHeight="15"/>
  <cols>
    <col min="1" max="1" width="9.140625" style="56" customWidth="1"/>
    <col min="2" max="2" width="9.140625" style="175" customWidth="1"/>
    <col min="3" max="3" width="14.140625" style="56" customWidth="1"/>
    <col min="4" max="4" width="68.7109375" style="56" customWidth="1"/>
    <col min="5" max="6" width="9.140625" style="56" customWidth="1"/>
    <col min="7" max="7" width="17.140625" style="56" customWidth="1"/>
    <col min="8" max="8" width="23.00390625" style="56" customWidth="1"/>
    <col min="9" max="16384" width="9.140625" style="56" customWidth="1"/>
  </cols>
  <sheetData>
    <row r="1" spans="1:8" ht="15">
      <c r="A1" s="279" t="s">
        <v>61</v>
      </c>
      <c r="B1" s="279"/>
      <c r="C1" s="279"/>
      <c r="D1" s="279"/>
      <c r="E1" s="279"/>
      <c r="F1" s="279"/>
      <c r="G1" s="279"/>
      <c r="H1" s="279"/>
    </row>
    <row r="2" spans="1:8" ht="15">
      <c r="A2" s="280" t="s">
        <v>154</v>
      </c>
      <c r="B2" s="280"/>
      <c r="C2" s="280"/>
      <c r="D2" s="280"/>
      <c r="E2" s="280"/>
      <c r="F2" s="280"/>
      <c r="G2" s="280"/>
      <c r="H2" s="280"/>
    </row>
    <row r="4" spans="1:57" ht="18">
      <c r="A4" s="169" t="s">
        <v>312</v>
      </c>
      <c r="B4" s="169"/>
      <c r="C4" s="169"/>
      <c r="D4" s="169"/>
      <c r="E4" s="169"/>
      <c r="F4" s="169"/>
      <c r="G4" s="170"/>
      <c r="H4" s="70"/>
      <c r="I4" s="171"/>
      <c r="J4" s="171"/>
      <c r="K4" s="171"/>
      <c r="L4" s="171"/>
      <c r="M4" s="171"/>
      <c r="N4" s="168"/>
      <c r="O4" s="168"/>
      <c r="P4" s="171"/>
      <c r="Q4" s="171"/>
      <c r="R4" s="171"/>
      <c r="S4" s="171"/>
      <c r="T4" s="171"/>
      <c r="U4" s="168"/>
      <c r="V4" s="168"/>
      <c r="W4" s="171"/>
      <c r="X4" s="171"/>
      <c r="Y4" s="171"/>
      <c r="Z4" s="171"/>
      <c r="AA4" s="171"/>
      <c r="AB4" s="168"/>
      <c r="AC4" s="168"/>
      <c r="AD4" s="171"/>
      <c r="AE4" s="171"/>
      <c r="AF4" s="171"/>
      <c r="AG4" s="171"/>
      <c r="AH4" s="171"/>
      <c r="AI4" s="168"/>
      <c r="AJ4" s="168"/>
      <c r="AK4" s="171"/>
      <c r="AL4" s="171"/>
      <c r="AM4" s="171"/>
      <c r="AN4" s="171"/>
      <c r="AO4" s="171"/>
      <c r="AP4" s="168"/>
      <c r="AQ4" s="168"/>
      <c r="AR4" s="171"/>
      <c r="AS4" s="171"/>
      <c r="AT4" s="171"/>
      <c r="AU4" s="171"/>
      <c r="AV4" s="171"/>
      <c r="AW4" s="168"/>
      <c r="AX4" s="168"/>
      <c r="AY4" s="171"/>
      <c r="AZ4" s="171"/>
      <c r="BA4" s="171"/>
      <c r="BB4" s="171"/>
      <c r="BC4" s="167"/>
      <c r="BD4" s="167"/>
      <c r="BE4" s="167"/>
    </row>
    <row r="5" spans="1:57" ht="15">
      <c r="A5" s="226" t="s">
        <v>313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</row>
    <row r="6" spans="1:57" ht="15">
      <c r="A6" s="72" t="s">
        <v>314</v>
      </c>
      <c r="B6" s="72"/>
      <c r="C6" s="72"/>
      <c r="D6" s="72"/>
      <c r="E6" s="72"/>
      <c r="F6" s="72"/>
      <c r="G6" s="72"/>
      <c r="H6" s="72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67"/>
      <c r="BD6" s="167"/>
      <c r="BE6" s="167"/>
    </row>
    <row r="8" spans="1:8" ht="15">
      <c r="A8" s="40" t="s">
        <v>10</v>
      </c>
      <c r="B8" s="40"/>
      <c r="C8" s="40" t="s">
        <v>11</v>
      </c>
      <c r="D8" s="40" t="s">
        <v>12</v>
      </c>
      <c r="E8" s="40" t="s">
        <v>4</v>
      </c>
      <c r="F8" s="40" t="s">
        <v>5</v>
      </c>
      <c r="G8" s="40" t="s">
        <v>60</v>
      </c>
      <c r="H8" s="40" t="s">
        <v>0</v>
      </c>
    </row>
    <row r="9" spans="1:8" ht="15">
      <c r="A9" s="26">
        <v>1</v>
      </c>
      <c r="B9" s="26"/>
      <c r="C9" s="26" t="s">
        <v>13</v>
      </c>
      <c r="D9" s="19" t="s">
        <v>165</v>
      </c>
      <c r="E9" s="173"/>
      <c r="F9" s="39"/>
      <c r="G9" s="173"/>
      <c r="H9" s="14"/>
    </row>
    <row r="10" spans="1:8" ht="15">
      <c r="A10" s="26">
        <v>1.1</v>
      </c>
      <c r="B10" s="26"/>
      <c r="C10" s="26" t="s">
        <v>14</v>
      </c>
      <c r="D10" s="19" t="s">
        <v>17</v>
      </c>
      <c r="E10" s="173"/>
      <c r="F10" s="39"/>
      <c r="G10" s="173"/>
      <c r="H10" s="14"/>
    </row>
    <row r="11" spans="1:40" ht="15">
      <c r="A11" s="26" t="s">
        <v>15</v>
      </c>
      <c r="B11" s="26"/>
      <c r="C11" s="26" t="s">
        <v>16</v>
      </c>
      <c r="D11" s="19" t="s">
        <v>17</v>
      </c>
      <c r="E11" s="173"/>
      <c r="F11" s="39"/>
      <c r="G11" s="173"/>
      <c r="H11" s="15"/>
      <c r="I11" s="16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8"/>
    </row>
    <row r="12" spans="1:40" ht="24.75">
      <c r="A12" s="26">
        <v>1</v>
      </c>
      <c r="B12" s="26"/>
      <c r="C12" s="26" t="s">
        <v>24</v>
      </c>
      <c r="D12" s="19" t="s">
        <v>68</v>
      </c>
      <c r="E12" s="173">
        <v>53.970000000000006</v>
      </c>
      <c r="F12" s="39" t="s">
        <v>6</v>
      </c>
      <c r="G12" s="192"/>
      <c r="H12" s="41">
        <f aca="true" t="shared" si="0" ref="H12:H60">ROUND(E12*G12,2)</f>
        <v>0</v>
      </c>
      <c r="I12" s="16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8"/>
    </row>
    <row r="13" spans="1:40" ht="60.75">
      <c r="A13" s="26">
        <v>2</v>
      </c>
      <c r="B13" s="26"/>
      <c r="C13" s="26" t="s">
        <v>22</v>
      </c>
      <c r="D13" s="19" t="s">
        <v>69</v>
      </c>
      <c r="E13" s="173">
        <v>53.970000000000006</v>
      </c>
      <c r="F13" s="39" t="s">
        <v>6</v>
      </c>
      <c r="G13" s="192"/>
      <c r="H13" s="41">
        <f t="shared" si="0"/>
        <v>0</v>
      </c>
      <c r="I13" s="16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8"/>
    </row>
    <row r="14" spans="1:40" ht="36.75">
      <c r="A14" s="26">
        <v>3</v>
      </c>
      <c r="B14" s="26"/>
      <c r="C14" s="26" t="s">
        <v>18</v>
      </c>
      <c r="D14" s="19" t="s">
        <v>70</v>
      </c>
      <c r="E14" s="173">
        <v>61.84</v>
      </c>
      <c r="F14" s="39" t="s">
        <v>6</v>
      </c>
      <c r="G14" s="192"/>
      <c r="H14" s="41">
        <f t="shared" si="0"/>
        <v>0</v>
      </c>
      <c r="I14" s="16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8"/>
    </row>
    <row r="15" spans="1:40" ht="24.75">
      <c r="A15" s="26">
        <v>4</v>
      </c>
      <c r="B15" s="26"/>
      <c r="C15" s="26" t="s">
        <v>20</v>
      </c>
      <c r="D15" s="19" t="s">
        <v>21</v>
      </c>
      <c r="E15" s="173">
        <v>21</v>
      </c>
      <c r="F15" s="39" t="s">
        <v>6</v>
      </c>
      <c r="G15" s="192"/>
      <c r="H15" s="41">
        <f t="shared" si="0"/>
        <v>0</v>
      </c>
      <c r="I15" s="16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8"/>
    </row>
    <row r="16" spans="1:40" ht="60.75">
      <c r="A16" s="26">
        <v>5</v>
      </c>
      <c r="B16" s="26"/>
      <c r="C16" s="26" t="s">
        <v>22</v>
      </c>
      <c r="D16" s="19" t="s">
        <v>23</v>
      </c>
      <c r="E16" s="173">
        <v>82.84</v>
      </c>
      <c r="F16" s="39" t="s">
        <v>6</v>
      </c>
      <c r="G16" s="192"/>
      <c r="H16" s="41">
        <f t="shared" si="0"/>
        <v>0</v>
      </c>
      <c r="I16" s="16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24.75">
      <c r="A17" s="26">
        <v>6</v>
      </c>
      <c r="B17" s="26" t="s">
        <v>589</v>
      </c>
      <c r="C17" s="26">
        <v>1</v>
      </c>
      <c r="D17" s="19" t="s">
        <v>29</v>
      </c>
      <c r="E17" s="173">
        <v>136.81</v>
      </c>
      <c r="F17" s="39" t="s">
        <v>6</v>
      </c>
      <c r="G17" s="192"/>
      <c r="H17" s="41">
        <f t="shared" si="0"/>
        <v>0</v>
      </c>
      <c r="I17" s="16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8"/>
    </row>
    <row r="18" spans="1:40" ht="48.75">
      <c r="A18" s="26">
        <v>7</v>
      </c>
      <c r="B18" s="26" t="s">
        <v>588</v>
      </c>
      <c r="C18" s="26" t="s">
        <v>36</v>
      </c>
      <c r="D18" s="19" t="s">
        <v>37</v>
      </c>
      <c r="E18" s="173">
        <v>82.84</v>
      </c>
      <c r="F18" s="39" t="s">
        <v>6</v>
      </c>
      <c r="G18" s="192"/>
      <c r="H18" s="41">
        <f t="shared" si="0"/>
        <v>0</v>
      </c>
      <c r="I18" s="16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8"/>
    </row>
    <row r="19" spans="1:40" ht="48.75">
      <c r="A19" s="26">
        <v>8</v>
      </c>
      <c r="B19" s="26"/>
      <c r="C19" s="26" t="s">
        <v>22</v>
      </c>
      <c r="D19" s="19" t="s">
        <v>38</v>
      </c>
      <c r="E19" s="173">
        <v>82.84</v>
      </c>
      <c r="F19" s="39" t="s">
        <v>6</v>
      </c>
      <c r="G19" s="192"/>
      <c r="H19" s="41">
        <f t="shared" si="0"/>
        <v>0</v>
      </c>
      <c r="I19" s="16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8"/>
    </row>
    <row r="20" spans="1:40" ht="24.75">
      <c r="A20" s="26">
        <v>9</v>
      </c>
      <c r="B20" s="26"/>
      <c r="C20" s="26" t="s">
        <v>71</v>
      </c>
      <c r="D20" s="19" t="s">
        <v>72</v>
      </c>
      <c r="E20" s="173">
        <v>10.5</v>
      </c>
      <c r="F20" s="39" t="s">
        <v>6</v>
      </c>
      <c r="G20" s="192"/>
      <c r="H20" s="41">
        <f t="shared" si="0"/>
        <v>0</v>
      </c>
      <c r="I20" s="16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8"/>
    </row>
    <row r="21" spans="1:40" ht="36.75">
      <c r="A21" s="26">
        <v>10</v>
      </c>
      <c r="B21" s="26"/>
      <c r="C21" s="26" t="s">
        <v>43</v>
      </c>
      <c r="D21" s="19" t="s">
        <v>44</v>
      </c>
      <c r="E21" s="173">
        <v>35.59</v>
      </c>
      <c r="F21" s="39" t="s">
        <v>6</v>
      </c>
      <c r="G21" s="192"/>
      <c r="H21" s="41">
        <f t="shared" si="0"/>
        <v>0</v>
      </c>
      <c r="I21" s="16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8"/>
    </row>
    <row r="22" spans="1:40" ht="48.75">
      <c r="A22" s="26">
        <v>11</v>
      </c>
      <c r="B22" s="26"/>
      <c r="C22" s="26" t="s">
        <v>45</v>
      </c>
      <c r="D22" s="19" t="s">
        <v>46</v>
      </c>
      <c r="E22" s="173">
        <v>36.75</v>
      </c>
      <c r="F22" s="39" t="s">
        <v>6</v>
      </c>
      <c r="G22" s="192"/>
      <c r="H22" s="41">
        <f t="shared" si="0"/>
        <v>0</v>
      </c>
      <c r="I22" s="16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8"/>
    </row>
    <row r="23" spans="1:40" ht="48.75">
      <c r="A23" s="26">
        <v>12</v>
      </c>
      <c r="B23" s="26"/>
      <c r="C23" s="26" t="s">
        <v>45</v>
      </c>
      <c r="D23" s="19" t="s">
        <v>47</v>
      </c>
      <c r="E23" s="173">
        <v>61.25</v>
      </c>
      <c r="F23" s="39" t="s">
        <v>6</v>
      </c>
      <c r="G23" s="192"/>
      <c r="H23" s="41">
        <f t="shared" si="0"/>
        <v>0</v>
      </c>
      <c r="I23" s="16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8"/>
    </row>
    <row r="24" spans="1:40" ht="15">
      <c r="A24" s="26">
        <v>13</v>
      </c>
      <c r="B24" s="26"/>
      <c r="C24" s="26" t="s">
        <v>73</v>
      </c>
      <c r="D24" s="19" t="s">
        <v>74</v>
      </c>
      <c r="E24" s="173">
        <v>65</v>
      </c>
      <c r="F24" s="39" t="s">
        <v>8</v>
      </c>
      <c r="G24" s="192"/>
      <c r="H24" s="41">
        <f t="shared" si="0"/>
        <v>0</v>
      </c>
      <c r="I24" s="16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8"/>
    </row>
    <row r="25" spans="1:40" ht="15">
      <c r="A25" s="26">
        <v>14</v>
      </c>
      <c r="B25" s="26"/>
      <c r="C25" s="26" t="s">
        <v>73</v>
      </c>
      <c r="D25" s="19" t="s">
        <v>166</v>
      </c>
      <c r="E25" s="173">
        <v>11</v>
      </c>
      <c r="F25" s="39" t="s">
        <v>8</v>
      </c>
      <c r="G25" s="192"/>
      <c r="H25" s="41">
        <f t="shared" si="0"/>
        <v>0</v>
      </c>
      <c r="I25" s="16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8"/>
    </row>
    <row r="26" spans="1:40" ht="24.75">
      <c r="A26" s="26">
        <v>15</v>
      </c>
      <c r="B26" s="26"/>
      <c r="C26" s="26" t="s">
        <v>75</v>
      </c>
      <c r="D26" s="19" t="s">
        <v>76</v>
      </c>
      <c r="E26" s="173">
        <v>0.04</v>
      </c>
      <c r="F26" s="39" t="s">
        <v>6</v>
      </c>
      <c r="G26" s="192"/>
      <c r="H26" s="41">
        <f t="shared" si="0"/>
        <v>0</v>
      </c>
      <c r="I26" s="16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8"/>
    </row>
    <row r="27" spans="1:40" ht="36.75">
      <c r="A27" s="26">
        <v>16</v>
      </c>
      <c r="B27" s="26"/>
      <c r="C27" s="26" t="s">
        <v>77</v>
      </c>
      <c r="D27" s="19" t="s">
        <v>78</v>
      </c>
      <c r="E27" s="173">
        <v>0.04</v>
      </c>
      <c r="F27" s="39" t="s">
        <v>6</v>
      </c>
      <c r="G27" s="192"/>
      <c r="H27" s="41">
        <f t="shared" si="0"/>
        <v>0</v>
      </c>
      <c r="I27" s="16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8"/>
    </row>
    <row r="28" spans="1:40" ht="15">
      <c r="A28" s="26">
        <v>1.2</v>
      </c>
      <c r="B28" s="26"/>
      <c r="C28" s="26" t="s">
        <v>14</v>
      </c>
      <c r="D28" s="19" t="s">
        <v>79</v>
      </c>
      <c r="E28" s="173"/>
      <c r="F28" s="39"/>
      <c r="G28" s="191"/>
      <c r="H28" s="41">
        <f t="shared" si="0"/>
        <v>0</v>
      </c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5">
      <c r="A29" s="26" t="s">
        <v>56</v>
      </c>
      <c r="B29" s="26"/>
      <c r="C29" s="26" t="s">
        <v>16</v>
      </c>
      <c r="D29" s="19" t="s">
        <v>80</v>
      </c>
      <c r="E29" s="173"/>
      <c r="F29" s="39"/>
      <c r="G29" s="191"/>
      <c r="H29" s="41"/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8"/>
    </row>
    <row r="30" spans="1:40" ht="24.75">
      <c r="A30" s="26">
        <v>17</v>
      </c>
      <c r="B30" s="26"/>
      <c r="C30" s="26" t="s">
        <v>157</v>
      </c>
      <c r="D30" s="19" t="s">
        <v>167</v>
      </c>
      <c r="E30" s="173">
        <v>21</v>
      </c>
      <c r="F30" s="39" t="s">
        <v>9</v>
      </c>
      <c r="G30" s="192"/>
      <c r="H30" s="41">
        <f t="shared" si="0"/>
        <v>0</v>
      </c>
      <c r="I30" s="1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8"/>
    </row>
    <row r="31" spans="1:40" ht="48.75">
      <c r="A31" s="26">
        <v>18</v>
      </c>
      <c r="B31" s="26"/>
      <c r="C31" s="26" t="s">
        <v>81</v>
      </c>
      <c r="D31" s="19" t="s">
        <v>168</v>
      </c>
      <c r="E31" s="173">
        <v>87.5</v>
      </c>
      <c r="F31" s="39" t="s">
        <v>8</v>
      </c>
      <c r="G31" s="192"/>
      <c r="H31" s="41">
        <f t="shared" si="0"/>
        <v>0</v>
      </c>
      <c r="I31" s="16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8"/>
    </row>
    <row r="32" spans="1:40" ht="15">
      <c r="A32" s="26">
        <v>19</v>
      </c>
      <c r="B32" s="26"/>
      <c r="C32" s="26">
        <v>11</v>
      </c>
      <c r="D32" s="19" t="s">
        <v>82</v>
      </c>
      <c r="E32" s="173">
        <v>18</v>
      </c>
      <c r="F32" s="39" t="s">
        <v>9</v>
      </c>
      <c r="G32" s="192"/>
      <c r="H32" s="41">
        <f t="shared" si="0"/>
        <v>0</v>
      </c>
      <c r="I32" s="16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8"/>
    </row>
    <row r="33" spans="1:40" ht="15">
      <c r="A33" s="26">
        <v>20</v>
      </c>
      <c r="B33" s="26"/>
      <c r="C33" s="26" t="s">
        <v>158</v>
      </c>
      <c r="D33" s="19" t="s">
        <v>169</v>
      </c>
      <c r="E33" s="173">
        <v>2</v>
      </c>
      <c r="F33" s="39" t="s">
        <v>9</v>
      </c>
      <c r="G33" s="192"/>
      <c r="H33" s="41">
        <f t="shared" si="0"/>
        <v>0</v>
      </c>
      <c r="I33" s="16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8"/>
    </row>
    <row r="34" spans="1:40" ht="36.75">
      <c r="A34" s="26">
        <v>21</v>
      </c>
      <c r="B34" s="26" t="s">
        <v>588</v>
      </c>
      <c r="C34" s="26" t="s">
        <v>159</v>
      </c>
      <c r="D34" s="19" t="s">
        <v>170</v>
      </c>
      <c r="E34" s="173">
        <v>1</v>
      </c>
      <c r="F34" s="39" t="s">
        <v>9</v>
      </c>
      <c r="G34" s="192"/>
      <c r="H34" s="41">
        <f t="shared" si="0"/>
        <v>0</v>
      </c>
      <c r="I34" s="16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ht="24.75">
      <c r="A35" s="26">
        <v>22</v>
      </c>
      <c r="B35" s="26" t="s">
        <v>588</v>
      </c>
      <c r="C35" s="26" t="s">
        <v>160</v>
      </c>
      <c r="D35" s="19" t="s">
        <v>171</v>
      </c>
      <c r="E35" s="173">
        <v>2</v>
      </c>
      <c r="F35" s="39" t="s">
        <v>8</v>
      </c>
      <c r="G35" s="192"/>
      <c r="H35" s="41">
        <f t="shared" si="0"/>
        <v>0</v>
      </c>
      <c r="I35" s="16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8"/>
    </row>
    <row r="36" spans="1:40" ht="48.75">
      <c r="A36" s="26">
        <v>23</v>
      </c>
      <c r="B36" s="26" t="s">
        <v>588</v>
      </c>
      <c r="C36" s="26" t="s">
        <v>161</v>
      </c>
      <c r="D36" s="19" t="s">
        <v>172</v>
      </c>
      <c r="E36" s="173">
        <v>1</v>
      </c>
      <c r="F36" s="39" t="s">
        <v>9</v>
      </c>
      <c r="G36" s="192"/>
      <c r="H36" s="41">
        <f t="shared" si="0"/>
        <v>0</v>
      </c>
      <c r="I36" s="16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8"/>
    </row>
    <row r="37" spans="1:40" ht="15">
      <c r="A37" s="26">
        <v>24</v>
      </c>
      <c r="B37" s="26"/>
      <c r="C37" s="26" t="s">
        <v>83</v>
      </c>
      <c r="D37" s="19" t="s">
        <v>173</v>
      </c>
      <c r="E37" s="173">
        <v>21</v>
      </c>
      <c r="F37" s="39" t="s">
        <v>9</v>
      </c>
      <c r="G37" s="192"/>
      <c r="H37" s="41">
        <f t="shared" si="0"/>
        <v>0</v>
      </c>
      <c r="I37" s="16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24.75">
      <c r="A38" s="26">
        <v>25</v>
      </c>
      <c r="B38" s="26" t="s">
        <v>586</v>
      </c>
      <c r="C38" s="26" t="s">
        <v>84</v>
      </c>
      <c r="D38" s="19" t="s">
        <v>85</v>
      </c>
      <c r="E38" s="173">
        <v>87.5</v>
      </c>
      <c r="F38" s="39" t="s">
        <v>8</v>
      </c>
      <c r="G38" s="192"/>
      <c r="H38" s="41">
        <f t="shared" si="0"/>
        <v>0</v>
      </c>
      <c r="I38" s="16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8"/>
    </row>
    <row r="39" spans="1:40" ht="15">
      <c r="A39" s="26">
        <v>2</v>
      </c>
      <c r="B39" s="26"/>
      <c r="C39" s="26" t="s">
        <v>13</v>
      </c>
      <c r="D39" s="19" t="s">
        <v>174</v>
      </c>
      <c r="E39" s="173"/>
      <c r="F39" s="39"/>
      <c r="G39" s="191"/>
      <c r="H39" s="41"/>
      <c r="I39" s="16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8"/>
    </row>
    <row r="40" spans="1:40" ht="15">
      <c r="A40" s="26">
        <v>2.3</v>
      </c>
      <c r="B40" s="26"/>
      <c r="C40" s="26" t="s">
        <v>14</v>
      </c>
      <c r="D40" s="19" t="s">
        <v>17</v>
      </c>
      <c r="E40" s="173"/>
      <c r="F40" s="39"/>
      <c r="G40" s="191"/>
      <c r="H40" s="41"/>
      <c r="I40" s="16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8"/>
    </row>
    <row r="41" spans="1:40" ht="15">
      <c r="A41" s="26" t="s">
        <v>155</v>
      </c>
      <c r="B41" s="26"/>
      <c r="C41" s="26" t="s">
        <v>16</v>
      </c>
      <c r="D41" s="19" t="s">
        <v>17</v>
      </c>
      <c r="E41" s="173"/>
      <c r="F41" s="39"/>
      <c r="G41" s="191"/>
      <c r="H41" s="41"/>
      <c r="I41" s="16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8"/>
    </row>
    <row r="42" spans="1:40" ht="24.75">
      <c r="A42" s="26">
        <v>26</v>
      </c>
      <c r="B42" s="26"/>
      <c r="C42" s="26" t="s">
        <v>24</v>
      </c>
      <c r="D42" s="19" t="s">
        <v>68</v>
      </c>
      <c r="E42" s="173">
        <v>1.2300000000000002</v>
      </c>
      <c r="F42" s="39" t="s">
        <v>6</v>
      </c>
      <c r="G42" s="192"/>
      <c r="H42" s="41">
        <f t="shared" si="0"/>
        <v>0</v>
      </c>
      <c r="I42" s="16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8"/>
    </row>
    <row r="43" spans="1:40" ht="60.75">
      <c r="A43" s="26">
        <v>27</v>
      </c>
      <c r="B43" s="26"/>
      <c r="C43" s="26" t="s">
        <v>22</v>
      </c>
      <c r="D43" s="19" t="s">
        <v>69</v>
      </c>
      <c r="E43" s="173">
        <v>1.2300000000000002</v>
      </c>
      <c r="F43" s="39" t="s">
        <v>6</v>
      </c>
      <c r="G43" s="192"/>
      <c r="H43" s="41">
        <f t="shared" si="0"/>
        <v>0</v>
      </c>
      <c r="I43" s="16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8"/>
    </row>
    <row r="44" spans="1:40" ht="36.75">
      <c r="A44" s="26">
        <v>28</v>
      </c>
      <c r="B44" s="26"/>
      <c r="C44" s="26" t="s">
        <v>18</v>
      </c>
      <c r="D44" s="19" t="s">
        <v>70</v>
      </c>
      <c r="E44" s="173">
        <v>0.9800000000000001</v>
      </c>
      <c r="F44" s="39" t="s">
        <v>6</v>
      </c>
      <c r="G44" s="192"/>
      <c r="H44" s="41">
        <f t="shared" si="0"/>
        <v>0</v>
      </c>
      <c r="I44" s="16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8"/>
    </row>
    <row r="45" spans="1:40" ht="24.75">
      <c r="A45" s="26">
        <v>29</v>
      </c>
      <c r="B45" s="26"/>
      <c r="C45" s="26" t="s">
        <v>20</v>
      </c>
      <c r="D45" s="19" t="s">
        <v>21</v>
      </c>
      <c r="E45" s="173">
        <v>0.48000000000000004</v>
      </c>
      <c r="F45" s="39" t="s">
        <v>6</v>
      </c>
      <c r="G45" s="192"/>
      <c r="H45" s="41">
        <f t="shared" si="0"/>
        <v>0</v>
      </c>
      <c r="I45" s="16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8"/>
    </row>
    <row r="46" spans="1:40" ht="60.75">
      <c r="A46" s="26">
        <v>30</v>
      </c>
      <c r="B46" s="26"/>
      <c r="C46" s="26" t="s">
        <v>22</v>
      </c>
      <c r="D46" s="19" t="s">
        <v>23</v>
      </c>
      <c r="E46" s="173">
        <v>1.4600000000000002</v>
      </c>
      <c r="F46" s="39" t="s">
        <v>6</v>
      </c>
      <c r="G46" s="192"/>
      <c r="H46" s="41">
        <f t="shared" si="0"/>
        <v>0</v>
      </c>
      <c r="I46" s="16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8"/>
    </row>
    <row r="47" spans="1:40" ht="24.75">
      <c r="A47" s="26">
        <v>31</v>
      </c>
      <c r="B47" s="26" t="s">
        <v>589</v>
      </c>
      <c r="C47" s="26">
        <v>1</v>
      </c>
      <c r="D47" s="19" t="s">
        <v>29</v>
      </c>
      <c r="E47" s="173">
        <v>2.7</v>
      </c>
      <c r="F47" s="39" t="s">
        <v>6</v>
      </c>
      <c r="G47" s="192"/>
      <c r="H47" s="41">
        <f t="shared" si="0"/>
        <v>0</v>
      </c>
      <c r="I47" s="16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8"/>
    </row>
    <row r="48" spans="1:40" ht="48.75">
      <c r="A48" s="26">
        <v>32</v>
      </c>
      <c r="B48" s="26" t="s">
        <v>588</v>
      </c>
      <c r="C48" s="26" t="s">
        <v>36</v>
      </c>
      <c r="D48" s="19" t="s">
        <v>37</v>
      </c>
      <c r="E48" s="173">
        <v>1.4600000000000002</v>
      </c>
      <c r="F48" s="39" t="s">
        <v>6</v>
      </c>
      <c r="G48" s="192"/>
      <c r="H48" s="41">
        <f t="shared" si="0"/>
        <v>0</v>
      </c>
      <c r="I48" s="16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8"/>
    </row>
    <row r="49" spans="1:40" ht="48.75">
      <c r="A49" s="26">
        <v>33</v>
      </c>
      <c r="B49" s="26"/>
      <c r="C49" s="26" t="s">
        <v>22</v>
      </c>
      <c r="D49" s="19" t="s">
        <v>38</v>
      </c>
      <c r="E49" s="173">
        <v>1.4600000000000002</v>
      </c>
      <c r="F49" s="39" t="s">
        <v>6</v>
      </c>
      <c r="G49" s="192"/>
      <c r="H49" s="41">
        <f t="shared" si="0"/>
        <v>0</v>
      </c>
      <c r="I49" s="16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8"/>
    </row>
    <row r="50" spans="1:40" ht="24.75">
      <c r="A50" s="26">
        <v>34</v>
      </c>
      <c r="B50" s="26"/>
      <c r="C50" s="26" t="s">
        <v>71</v>
      </c>
      <c r="D50" s="19" t="s">
        <v>72</v>
      </c>
      <c r="E50" s="173">
        <v>0.24000000000000002</v>
      </c>
      <c r="F50" s="39" t="s">
        <v>6</v>
      </c>
      <c r="G50" s="192"/>
      <c r="H50" s="41">
        <f t="shared" si="0"/>
        <v>0</v>
      </c>
      <c r="I50" s="16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8"/>
    </row>
    <row r="51" spans="1:40" ht="36.75">
      <c r="A51" s="26">
        <v>35</v>
      </c>
      <c r="B51" s="26"/>
      <c r="C51" s="26" t="s">
        <v>43</v>
      </c>
      <c r="D51" s="19" t="s">
        <v>44</v>
      </c>
      <c r="E51" s="173">
        <v>0.8400000000000001</v>
      </c>
      <c r="F51" s="39" t="s">
        <v>6</v>
      </c>
      <c r="G51" s="192"/>
      <c r="H51" s="41">
        <f t="shared" si="0"/>
        <v>0</v>
      </c>
      <c r="I51" s="16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8"/>
    </row>
    <row r="52" spans="1:40" ht="48.75">
      <c r="A52" s="26">
        <v>36</v>
      </c>
      <c r="B52" s="26"/>
      <c r="C52" s="26" t="s">
        <v>45</v>
      </c>
      <c r="D52" s="19" t="s">
        <v>46</v>
      </c>
      <c r="E52" s="173">
        <v>0.38</v>
      </c>
      <c r="F52" s="39" t="s">
        <v>6</v>
      </c>
      <c r="G52" s="192"/>
      <c r="H52" s="41">
        <f t="shared" si="0"/>
        <v>0</v>
      </c>
      <c r="I52" s="16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8"/>
    </row>
    <row r="53" spans="1:40" ht="48.75">
      <c r="A53" s="26">
        <v>37</v>
      </c>
      <c r="B53" s="26"/>
      <c r="C53" s="26" t="s">
        <v>45</v>
      </c>
      <c r="D53" s="19" t="s">
        <v>47</v>
      </c>
      <c r="E53" s="173">
        <v>1.4000000000000001</v>
      </c>
      <c r="F53" s="39" t="s">
        <v>6</v>
      </c>
      <c r="G53" s="192"/>
      <c r="H53" s="41">
        <f t="shared" si="0"/>
        <v>0</v>
      </c>
      <c r="I53" s="16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8"/>
    </row>
    <row r="54" spans="1:40" ht="15">
      <c r="A54" s="26">
        <v>38</v>
      </c>
      <c r="B54" s="26"/>
      <c r="C54" s="26" t="s">
        <v>73</v>
      </c>
      <c r="D54" s="19" t="s">
        <v>175</v>
      </c>
      <c r="E54" s="173">
        <v>2</v>
      </c>
      <c r="F54" s="39" t="s">
        <v>8</v>
      </c>
      <c r="G54" s="192"/>
      <c r="H54" s="41">
        <f t="shared" si="0"/>
        <v>0</v>
      </c>
      <c r="I54" s="16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8"/>
    </row>
    <row r="55" spans="1:40" ht="24.75">
      <c r="A55" s="26">
        <v>39</v>
      </c>
      <c r="B55" s="26"/>
      <c r="C55" s="26" t="s">
        <v>75</v>
      </c>
      <c r="D55" s="19" t="s">
        <v>76</v>
      </c>
      <c r="E55" s="173">
        <v>0.01</v>
      </c>
      <c r="F55" s="39" t="s">
        <v>6</v>
      </c>
      <c r="G55" s="192"/>
      <c r="H55" s="41">
        <f t="shared" si="0"/>
        <v>0</v>
      </c>
      <c r="I55" s="16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8"/>
    </row>
    <row r="56" spans="1:40" ht="36.75">
      <c r="A56" s="26">
        <v>40</v>
      </c>
      <c r="B56" s="26"/>
      <c r="C56" s="26" t="s">
        <v>77</v>
      </c>
      <c r="D56" s="19" t="s">
        <v>78</v>
      </c>
      <c r="E56" s="173">
        <v>0.01</v>
      </c>
      <c r="F56" s="39" t="s">
        <v>6</v>
      </c>
      <c r="G56" s="192"/>
      <c r="H56" s="41">
        <f t="shared" si="0"/>
        <v>0</v>
      </c>
      <c r="I56" s="16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5">
      <c r="A57" s="26">
        <v>2.4</v>
      </c>
      <c r="B57" s="26"/>
      <c r="C57" s="26" t="s">
        <v>14</v>
      </c>
      <c r="D57" s="19" t="s">
        <v>79</v>
      </c>
      <c r="E57" s="173"/>
      <c r="F57" s="39"/>
      <c r="G57" s="191"/>
      <c r="H57" s="41"/>
      <c r="I57" s="16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8"/>
    </row>
    <row r="58" spans="1:40" ht="15">
      <c r="A58" s="26" t="s">
        <v>156</v>
      </c>
      <c r="B58" s="26"/>
      <c r="C58" s="26" t="s">
        <v>16</v>
      </c>
      <c r="D58" s="19" t="s">
        <v>176</v>
      </c>
      <c r="E58" s="173"/>
      <c r="F58" s="39"/>
      <c r="G58" s="191"/>
      <c r="H58" s="41"/>
      <c r="I58" s="16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8"/>
    </row>
    <row r="59" spans="1:40" ht="48.75">
      <c r="A59" s="26">
        <v>41</v>
      </c>
      <c r="B59" s="26"/>
      <c r="C59" s="26" t="s">
        <v>162</v>
      </c>
      <c r="D59" s="19" t="s">
        <v>177</v>
      </c>
      <c r="E59" s="173">
        <v>2</v>
      </c>
      <c r="F59" s="39" t="s">
        <v>8</v>
      </c>
      <c r="G59" s="192"/>
      <c r="H59" s="41">
        <f t="shared" si="0"/>
        <v>0</v>
      </c>
      <c r="I59" s="16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8"/>
    </row>
    <row r="60" spans="1:40" ht="15">
      <c r="A60" s="26">
        <v>42</v>
      </c>
      <c r="B60" s="26"/>
      <c r="C60" s="26" t="s">
        <v>163</v>
      </c>
      <c r="D60" s="19" t="s">
        <v>178</v>
      </c>
      <c r="E60" s="173">
        <v>1</v>
      </c>
      <c r="F60" s="39" t="s">
        <v>9</v>
      </c>
      <c r="G60" s="192"/>
      <c r="H60" s="41">
        <f t="shared" si="0"/>
        <v>0</v>
      </c>
      <c r="I60" s="16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8"/>
    </row>
    <row r="61" spans="1:40" ht="24.75">
      <c r="A61" s="26">
        <v>43</v>
      </c>
      <c r="B61" s="26"/>
      <c r="C61" s="26" t="s">
        <v>157</v>
      </c>
      <c r="D61" s="19" t="s">
        <v>167</v>
      </c>
      <c r="E61" s="173">
        <v>1</v>
      </c>
      <c r="F61" s="39" t="s">
        <v>9</v>
      </c>
      <c r="G61" s="192"/>
      <c r="H61" s="41">
        <f>ROUND(E61*G61,2)</f>
        <v>0</v>
      </c>
      <c r="I61" s="16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8"/>
    </row>
    <row r="62" spans="1:40" ht="36.75">
      <c r="A62" s="26">
        <v>44</v>
      </c>
      <c r="B62" s="26" t="s">
        <v>588</v>
      </c>
      <c r="C62" s="26" t="s">
        <v>164</v>
      </c>
      <c r="D62" s="19" t="s">
        <v>179</v>
      </c>
      <c r="E62" s="173">
        <v>1</v>
      </c>
      <c r="F62" s="39" t="s">
        <v>7</v>
      </c>
      <c r="G62" s="192"/>
      <c r="H62" s="41">
        <f>ROUND(E62*G62,2)</f>
        <v>0</v>
      </c>
      <c r="I62" s="16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8"/>
    </row>
    <row r="63" spans="1:40" ht="15">
      <c r="A63" s="26">
        <v>45</v>
      </c>
      <c r="B63" s="26"/>
      <c r="C63" s="26" t="s">
        <v>83</v>
      </c>
      <c r="D63" s="19" t="s">
        <v>180</v>
      </c>
      <c r="E63" s="173">
        <v>1</v>
      </c>
      <c r="F63" s="39" t="s">
        <v>9</v>
      </c>
      <c r="G63" s="192"/>
      <c r="H63" s="41">
        <f>ROUND(E63*G63,2)</f>
        <v>0</v>
      </c>
      <c r="I63" s="16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8"/>
    </row>
    <row r="64" spans="1:40" ht="24.75">
      <c r="A64" s="26">
        <v>46</v>
      </c>
      <c r="B64" s="26" t="s">
        <v>586</v>
      </c>
      <c r="C64" s="26" t="s">
        <v>84</v>
      </c>
      <c r="D64" s="19" t="s">
        <v>85</v>
      </c>
      <c r="E64" s="173">
        <v>2</v>
      </c>
      <c r="F64" s="39" t="s">
        <v>8</v>
      </c>
      <c r="G64" s="192"/>
      <c r="H64" s="41">
        <f>ROUND(E64*G64,2)</f>
        <v>0</v>
      </c>
      <c r="I64" s="16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8"/>
    </row>
    <row r="65" spans="1:40" ht="15">
      <c r="A65" s="26">
        <v>47</v>
      </c>
      <c r="B65" s="26"/>
      <c r="C65" s="26" t="s">
        <v>97</v>
      </c>
      <c r="D65" s="19" t="s">
        <v>181</v>
      </c>
      <c r="E65" s="173">
        <v>1</v>
      </c>
      <c r="F65" s="39" t="s">
        <v>9</v>
      </c>
      <c r="G65" s="192"/>
      <c r="H65" s="41">
        <f>ROUND(E65*G65,2)</f>
        <v>0</v>
      </c>
      <c r="I65" s="16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8"/>
    </row>
    <row r="66" spans="1:8" ht="15.75">
      <c r="A66" s="183"/>
      <c r="B66" s="183"/>
      <c r="C66" s="183"/>
      <c r="D66" s="184" t="s">
        <v>112</v>
      </c>
      <c r="E66" s="185"/>
      <c r="F66" s="185"/>
      <c r="G66" s="185"/>
      <c r="H66" s="186">
        <f>SUM(H12:H65)</f>
        <v>0</v>
      </c>
    </row>
    <row r="67" spans="1:8" ht="16.5" thickBot="1">
      <c r="A67" s="47"/>
      <c r="B67" s="48"/>
      <c r="C67" s="48"/>
      <c r="D67" s="36" t="s">
        <v>110</v>
      </c>
      <c r="E67" s="35"/>
      <c r="F67" s="50"/>
      <c r="G67" s="35"/>
      <c r="H67" s="51">
        <f>H66*0.23</f>
        <v>0</v>
      </c>
    </row>
    <row r="68" spans="1:8" ht="16.5" thickBot="1">
      <c r="A68" s="30"/>
      <c r="B68" s="31"/>
      <c r="C68" s="31"/>
      <c r="D68" s="36" t="s">
        <v>111</v>
      </c>
      <c r="E68" s="35"/>
      <c r="F68" s="32"/>
      <c r="G68" s="32"/>
      <c r="H68" s="38">
        <f>H66+H67</f>
        <v>0</v>
      </c>
    </row>
  </sheetData>
  <sheetProtection sheet="1" formatCells="0" formatColumns="0" formatRows="0" selectLockedCells="1"/>
  <mergeCells count="3">
    <mergeCell ref="A1:H1"/>
    <mergeCell ref="A2:H2"/>
    <mergeCell ref="A5:BE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198"/>
  <sheetViews>
    <sheetView zoomScalePageLayoutView="0" workbookViewId="0" topLeftCell="A18">
      <selection activeCell="G12" sqref="G12"/>
    </sheetView>
  </sheetViews>
  <sheetFormatPr defaultColWidth="9.140625" defaultRowHeight="15"/>
  <cols>
    <col min="2" max="2" width="9.140625" style="175" customWidth="1"/>
    <col min="3" max="3" width="14.140625" style="0" customWidth="1"/>
    <col min="4" max="4" width="77.57421875" style="56" customWidth="1"/>
    <col min="5" max="5" width="15.57421875" style="56" customWidth="1"/>
    <col min="7" max="7" width="17.140625" style="195" customWidth="1"/>
    <col min="8" max="8" width="23.00390625" style="0" customWidth="1"/>
  </cols>
  <sheetData>
    <row r="1" spans="1:40" ht="15">
      <c r="A1" s="279" t="s">
        <v>61</v>
      </c>
      <c r="B1" s="279"/>
      <c r="C1" s="279"/>
      <c r="D1" s="279"/>
      <c r="E1" s="279"/>
      <c r="F1" s="279"/>
      <c r="G1" s="279"/>
      <c r="H1" s="279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</row>
    <row r="2" spans="1:40" ht="15">
      <c r="A2" s="280" t="s">
        <v>303</v>
      </c>
      <c r="B2" s="280"/>
      <c r="C2" s="280"/>
      <c r="D2" s="280"/>
      <c r="E2" s="280"/>
      <c r="F2" s="280"/>
      <c r="G2" s="280"/>
      <c r="H2" s="280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</row>
    <row r="3" spans="1:40" ht="15">
      <c r="A3" s="13"/>
      <c r="C3" s="13"/>
      <c r="F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</row>
    <row r="4" spans="1:57" s="56" customFormat="1" ht="18">
      <c r="A4" s="169" t="s">
        <v>312</v>
      </c>
      <c r="B4" s="169"/>
      <c r="C4" s="169"/>
      <c r="D4" s="169"/>
      <c r="E4" s="169"/>
      <c r="F4" s="169"/>
      <c r="G4" s="197"/>
      <c r="H4" s="70"/>
      <c r="I4" s="171"/>
      <c r="J4" s="171"/>
      <c r="K4" s="171"/>
      <c r="L4" s="171"/>
      <c r="M4" s="171"/>
      <c r="N4" s="168"/>
      <c r="O4" s="168"/>
      <c r="P4" s="171"/>
      <c r="Q4" s="171"/>
      <c r="R4" s="171"/>
      <c r="S4" s="171"/>
      <c r="T4" s="171"/>
      <c r="U4" s="168"/>
      <c r="V4" s="168"/>
      <c r="W4" s="171"/>
      <c r="X4" s="171"/>
      <c r="Y4" s="171"/>
      <c r="Z4" s="171"/>
      <c r="AA4" s="171"/>
      <c r="AB4" s="168"/>
      <c r="AC4" s="168"/>
      <c r="AD4" s="171"/>
      <c r="AE4" s="171"/>
      <c r="AF4" s="171"/>
      <c r="AG4" s="171"/>
      <c r="AH4" s="171"/>
      <c r="AI4" s="168"/>
      <c r="AJ4" s="168"/>
      <c r="AK4" s="171"/>
      <c r="AL4" s="171"/>
      <c r="AM4" s="171"/>
      <c r="AN4" s="171"/>
      <c r="AO4" s="171"/>
      <c r="AP4" s="168"/>
      <c r="AQ4" s="168"/>
      <c r="AR4" s="171"/>
      <c r="AS4" s="171"/>
      <c r="AT4" s="171"/>
      <c r="AU4" s="171"/>
      <c r="AV4" s="171"/>
      <c r="AW4" s="168"/>
      <c r="AX4" s="168"/>
      <c r="AY4" s="171"/>
      <c r="AZ4" s="171"/>
      <c r="BA4" s="171"/>
      <c r="BB4" s="171"/>
      <c r="BC4" s="167"/>
      <c r="BD4" s="167"/>
      <c r="BE4" s="167"/>
    </row>
    <row r="5" spans="1:57" s="56" customFormat="1" ht="15">
      <c r="A5" s="226" t="s">
        <v>313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</row>
    <row r="6" spans="1:57" s="56" customFormat="1" ht="15">
      <c r="A6" s="72" t="s">
        <v>314</v>
      </c>
      <c r="B6" s="72"/>
      <c r="C6" s="72"/>
      <c r="D6" s="72"/>
      <c r="E6" s="72"/>
      <c r="F6" s="72"/>
      <c r="G6" s="198"/>
      <c r="H6" s="72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67"/>
      <c r="BD6" s="167"/>
      <c r="BE6" s="167"/>
    </row>
    <row r="7" spans="1:40" ht="15">
      <c r="A7" s="13"/>
      <c r="C7" s="13"/>
      <c r="F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</row>
    <row r="8" spans="1:40" ht="15">
      <c r="A8" s="40" t="s">
        <v>10</v>
      </c>
      <c r="B8" s="40"/>
      <c r="C8" s="40" t="s">
        <v>11</v>
      </c>
      <c r="D8" s="40" t="s">
        <v>12</v>
      </c>
      <c r="E8" s="40" t="s">
        <v>4</v>
      </c>
      <c r="F8" s="40" t="s">
        <v>5</v>
      </c>
      <c r="G8" s="199" t="s">
        <v>60</v>
      </c>
      <c r="H8" s="40" t="s">
        <v>0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</row>
    <row r="9" spans="1:8" s="56" customFormat="1" ht="15">
      <c r="A9" s="26">
        <v>1</v>
      </c>
      <c r="B9" s="26"/>
      <c r="C9" s="26" t="s">
        <v>13</v>
      </c>
      <c r="D9" s="19" t="s">
        <v>225</v>
      </c>
      <c r="E9" s="173"/>
      <c r="F9" s="39"/>
      <c r="G9" s="191"/>
      <c r="H9" s="40"/>
    </row>
    <row r="10" spans="1:40" ht="15">
      <c r="A10" s="26">
        <v>1.1</v>
      </c>
      <c r="B10" s="26"/>
      <c r="C10" s="26" t="s">
        <v>14</v>
      </c>
      <c r="D10" s="19" t="s">
        <v>226</v>
      </c>
      <c r="E10" s="173"/>
      <c r="F10" s="39"/>
      <c r="G10" s="191"/>
      <c r="H10" s="14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</row>
    <row r="11" spans="1:40" ht="15">
      <c r="A11" s="26" t="s">
        <v>15</v>
      </c>
      <c r="B11" s="26"/>
      <c r="C11" s="26" t="s">
        <v>16</v>
      </c>
      <c r="D11" s="19" t="s">
        <v>227</v>
      </c>
      <c r="E11" s="173"/>
      <c r="F11" s="39"/>
      <c r="G11" s="191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</row>
    <row r="12" spans="1:8" s="56" customFormat="1" ht="24.75">
      <c r="A12" s="26">
        <v>1</v>
      </c>
      <c r="B12" s="26"/>
      <c r="C12" s="26" t="s">
        <v>196</v>
      </c>
      <c r="D12" s="19" t="s">
        <v>228</v>
      </c>
      <c r="E12" s="173">
        <v>18.400000000000002</v>
      </c>
      <c r="F12" s="39" t="s">
        <v>8</v>
      </c>
      <c r="G12" s="192"/>
      <c r="H12" s="41">
        <f aca="true" t="shared" si="0" ref="H12:H24">ROUND(E12*G12,2)</f>
        <v>0</v>
      </c>
    </row>
    <row r="13" spans="1:8" s="56" customFormat="1" ht="24.75">
      <c r="A13" s="26">
        <v>2</v>
      </c>
      <c r="B13" s="26"/>
      <c r="C13" s="26" t="s">
        <v>197</v>
      </c>
      <c r="D13" s="19" t="s">
        <v>229</v>
      </c>
      <c r="E13" s="173">
        <v>16.400000000000002</v>
      </c>
      <c r="F13" s="39" t="s">
        <v>8</v>
      </c>
      <c r="G13" s="192"/>
      <c r="H13" s="41">
        <f t="shared" si="0"/>
        <v>0</v>
      </c>
    </row>
    <row r="14" spans="1:8" s="56" customFormat="1" ht="15">
      <c r="A14" s="26">
        <v>3</v>
      </c>
      <c r="B14" s="26"/>
      <c r="C14" s="26" t="s">
        <v>198</v>
      </c>
      <c r="D14" s="19" t="s">
        <v>230</v>
      </c>
      <c r="E14" s="173">
        <v>16.400000000000002</v>
      </c>
      <c r="F14" s="39" t="s">
        <v>8</v>
      </c>
      <c r="G14" s="192"/>
      <c r="H14" s="41">
        <f t="shared" si="0"/>
        <v>0</v>
      </c>
    </row>
    <row r="15" spans="1:8" s="56" customFormat="1" ht="24.75">
      <c r="A15" s="26">
        <v>4</v>
      </c>
      <c r="B15" s="26"/>
      <c r="C15" s="26" t="s">
        <v>199</v>
      </c>
      <c r="D15" s="19" t="s">
        <v>231</v>
      </c>
      <c r="E15" s="173">
        <v>15.4</v>
      </c>
      <c r="F15" s="39" t="s">
        <v>302</v>
      </c>
      <c r="G15" s="192"/>
      <c r="H15" s="41">
        <f t="shared" si="0"/>
        <v>0</v>
      </c>
    </row>
    <row r="16" spans="1:8" s="56" customFormat="1" ht="24.75">
      <c r="A16" s="26">
        <v>5</v>
      </c>
      <c r="B16" s="26"/>
      <c r="C16" s="26" t="s">
        <v>200</v>
      </c>
      <c r="D16" s="19" t="s">
        <v>232</v>
      </c>
      <c r="E16" s="173">
        <v>8.4</v>
      </c>
      <c r="F16" s="39" t="s">
        <v>302</v>
      </c>
      <c r="G16" s="192"/>
      <c r="H16" s="41">
        <f t="shared" si="0"/>
        <v>0</v>
      </c>
    </row>
    <row r="17" spans="1:8" s="56" customFormat="1" ht="15">
      <c r="A17" s="26">
        <v>6</v>
      </c>
      <c r="B17" s="26"/>
      <c r="C17" s="26" t="s">
        <v>201</v>
      </c>
      <c r="D17" s="19" t="s">
        <v>233</v>
      </c>
      <c r="E17" s="173">
        <v>8.4</v>
      </c>
      <c r="F17" s="39" t="s">
        <v>302</v>
      </c>
      <c r="G17" s="192"/>
      <c r="H17" s="41">
        <f t="shared" si="0"/>
        <v>0</v>
      </c>
    </row>
    <row r="18" spans="1:8" s="56" customFormat="1" ht="15">
      <c r="A18" s="26">
        <v>7</v>
      </c>
      <c r="B18" s="26" t="s">
        <v>590</v>
      </c>
      <c r="C18" s="26" t="s">
        <v>202</v>
      </c>
      <c r="D18" s="19" t="s">
        <v>234</v>
      </c>
      <c r="E18" s="173">
        <v>13.200000000000001</v>
      </c>
      <c r="F18" s="39" t="s">
        <v>302</v>
      </c>
      <c r="G18" s="192"/>
      <c r="H18" s="41">
        <f t="shared" si="0"/>
        <v>0</v>
      </c>
    </row>
    <row r="19" spans="1:8" s="56" customFormat="1" ht="15">
      <c r="A19" s="26">
        <v>8</v>
      </c>
      <c r="B19" s="26"/>
      <c r="C19" s="26" t="s">
        <v>203</v>
      </c>
      <c r="D19" s="19" t="s">
        <v>235</v>
      </c>
      <c r="E19" s="173">
        <v>2.5</v>
      </c>
      <c r="F19" s="39" t="s">
        <v>8</v>
      </c>
      <c r="G19" s="192"/>
      <c r="H19" s="41">
        <f t="shared" si="0"/>
        <v>0</v>
      </c>
    </row>
    <row r="20" spans="1:8" s="56" customFormat="1" ht="15">
      <c r="A20" s="26">
        <v>9</v>
      </c>
      <c r="B20" s="26"/>
      <c r="C20" s="26" t="s">
        <v>204</v>
      </c>
      <c r="D20" s="19" t="s">
        <v>236</v>
      </c>
      <c r="E20" s="173">
        <v>0.11</v>
      </c>
      <c r="F20" s="39" t="s">
        <v>6</v>
      </c>
      <c r="G20" s="192"/>
      <c r="H20" s="41">
        <f t="shared" si="0"/>
        <v>0</v>
      </c>
    </row>
    <row r="21" spans="1:8" s="56" customFormat="1" ht="24.75">
      <c r="A21" s="26">
        <v>10</v>
      </c>
      <c r="B21" s="26"/>
      <c r="C21" s="26" t="s">
        <v>49</v>
      </c>
      <c r="D21" s="19" t="s">
        <v>237</v>
      </c>
      <c r="E21" s="173">
        <v>1.79</v>
      </c>
      <c r="F21" s="39" t="s">
        <v>6</v>
      </c>
      <c r="G21" s="192"/>
      <c r="H21" s="41">
        <f t="shared" si="0"/>
        <v>0</v>
      </c>
    </row>
    <row r="22" spans="1:8" s="56" customFormat="1" ht="36.75">
      <c r="A22" s="26">
        <v>11</v>
      </c>
      <c r="B22" s="26"/>
      <c r="C22" s="26" t="s">
        <v>51</v>
      </c>
      <c r="D22" s="19" t="s">
        <v>238</v>
      </c>
      <c r="E22" s="173">
        <v>1.79</v>
      </c>
      <c r="F22" s="39" t="s">
        <v>6</v>
      </c>
      <c r="G22" s="192"/>
      <c r="H22" s="41">
        <f t="shared" si="0"/>
        <v>0</v>
      </c>
    </row>
    <row r="23" spans="1:8" s="56" customFormat="1" ht="24.75">
      <c r="A23" s="26">
        <v>12</v>
      </c>
      <c r="B23" s="26"/>
      <c r="C23" s="26" t="s">
        <v>49</v>
      </c>
      <c r="D23" s="19" t="s">
        <v>239</v>
      </c>
      <c r="E23" s="173">
        <v>1.6900000000000002</v>
      </c>
      <c r="F23" s="39" t="s">
        <v>6</v>
      </c>
      <c r="G23" s="192"/>
      <c r="H23" s="41">
        <f t="shared" si="0"/>
        <v>0</v>
      </c>
    </row>
    <row r="24" spans="1:8" s="56" customFormat="1" ht="36.75">
      <c r="A24" s="26">
        <v>13</v>
      </c>
      <c r="B24" s="26"/>
      <c r="C24" s="26" t="s">
        <v>51</v>
      </c>
      <c r="D24" s="19" t="s">
        <v>238</v>
      </c>
      <c r="E24" s="173">
        <v>1.6900000000000002</v>
      </c>
      <c r="F24" s="39" t="s">
        <v>6</v>
      </c>
      <c r="G24" s="192"/>
      <c r="H24" s="41">
        <f t="shared" si="0"/>
        <v>0</v>
      </c>
    </row>
    <row r="25" spans="1:8" s="56" customFormat="1" ht="15">
      <c r="A25" s="26">
        <v>1.2</v>
      </c>
      <c r="B25" s="26"/>
      <c r="C25" s="26" t="s">
        <v>14</v>
      </c>
      <c r="D25" s="19" t="s">
        <v>17</v>
      </c>
      <c r="E25" s="173"/>
      <c r="F25" s="39"/>
      <c r="G25" s="191"/>
      <c r="H25" s="41"/>
    </row>
    <row r="26" spans="1:8" s="56" customFormat="1" ht="15">
      <c r="A26" s="26" t="s">
        <v>56</v>
      </c>
      <c r="B26" s="26"/>
      <c r="C26" s="26" t="s">
        <v>16</v>
      </c>
      <c r="D26" s="19" t="s">
        <v>17</v>
      </c>
      <c r="E26" s="173"/>
      <c r="F26" s="39"/>
      <c r="G26" s="191"/>
      <c r="H26" s="41"/>
    </row>
    <row r="27" spans="1:8" s="56" customFormat="1" ht="24.75">
      <c r="A27" s="26">
        <v>14</v>
      </c>
      <c r="B27" s="26"/>
      <c r="C27" s="26" t="s">
        <v>24</v>
      </c>
      <c r="D27" s="19" t="s">
        <v>68</v>
      </c>
      <c r="E27" s="173">
        <v>157.07000000000002</v>
      </c>
      <c r="F27" s="39" t="s">
        <v>6</v>
      </c>
      <c r="G27" s="192"/>
      <c r="H27" s="41">
        <f aca="true" t="shared" si="1" ref="H27:H41">ROUND(E27*G27,2)</f>
        <v>0</v>
      </c>
    </row>
    <row r="28" spans="1:8" s="56" customFormat="1" ht="24.75">
      <c r="A28" s="26">
        <v>15</v>
      </c>
      <c r="B28" s="26"/>
      <c r="C28" s="26" t="s">
        <v>26</v>
      </c>
      <c r="D28" s="19" t="s">
        <v>86</v>
      </c>
      <c r="E28" s="173">
        <v>60.260000000000005</v>
      </c>
      <c r="F28" s="39" t="s">
        <v>6</v>
      </c>
      <c r="G28" s="192"/>
      <c r="H28" s="41">
        <f t="shared" si="1"/>
        <v>0</v>
      </c>
    </row>
    <row r="29" spans="1:8" s="56" customFormat="1" ht="48.75">
      <c r="A29" s="26">
        <v>16</v>
      </c>
      <c r="B29" s="26"/>
      <c r="C29" s="26" t="s">
        <v>22</v>
      </c>
      <c r="D29" s="19" t="s">
        <v>69</v>
      </c>
      <c r="E29" s="173">
        <v>217.33</v>
      </c>
      <c r="F29" s="39" t="s">
        <v>6</v>
      </c>
      <c r="G29" s="192"/>
      <c r="H29" s="41">
        <f t="shared" si="1"/>
        <v>0</v>
      </c>
    </row>
    <row r="30" spans="1:8" s="56" customFormat="1" ht="24.75">
      <c r="A30" s="26">
        <v>17</v>
      </c>
      <c r="B30" s="26"/>
      <c r="C30" s="26" t="s">
        <v>18</v>
      </c>
      <c r="D30" s="19" t="s">
        <v>70</v>
      </c>
      <c r="E30" s="173">
        <v>221.19000000000003</v>
      </c>
      <c r="F30" s="39" t="s">
        <v>6</v>
      </c>
      <c r="G30" s="192"/>
      <c r="H30" s="41">
        <f t="shared" si="1"/>
        <v>0</v>
      </c>
    </row>
    <row r="31" spans="1:8" s="56" customFormat="1" ht="24.75">
      <c r="A31" s="26">
        <v>18</v>
      </c>
      <c r="B31" s="26"/>
      <c r="C31" s="26" t="s">
        <v>20</v>
      </c>
      <c r="D31" s="19" t="s">
        <v>21</v>
      </c>
      <c r="E31" s="173">
        <v>119.52000000000001</v>
      </c>
      <c r="F31" s="39" t="s">
        <v>6</v>
      </c>
      <c r="G31" s="192"/>
      <c r="H31" s="41">
        <f t="shared" si="1"/>
        <v>0</v>
      </c>
    </row>
    <row r="32" spans="1:8" s="56" customFormat="1" ht="48.75">
      <c r="A32" s="26">
        <v>19</v>
      </c>
      <c r="B32" s="26"/>
      <c r="C32" s="26" t="s">
        <v>22</v>
      </c>
      <c r="D32" s="19" t="s">
        <v>23</v>
      </c>
      <c r="E32" s="173">
        <v>340.71000000000004</v>
      </c>
      <c r="F32" s="39" t="s">
        <v>6</v>
      </c>
      <c r="G32" s="192"/>
      <c r="H32" s="41">
        <f t="shared" si="1"/>
        <v>0</v>
      </c>
    </row>
    <row r="33" spans="1:8" s="56" customFormat="1" ht="24.75">
      <c r="A33" s="26">
        <v>20</v>
      </c>
      <c r="B33" s="26" t="s">
        <v>589</v>
      </c>
      <c r="C33" s="26">
        <v>1</v>
      </c>
      <c r="D33" s="19" t="s">
        <v>29</v>
      </c>
      <c r="E33" s="173">
        <v>558.0300000000001</v>
      </c>
      <c r="F33" s="39" t="s">
        <v>6</v>
      </c>
      <c r="G33" s="192"/>
      <c r="H33" s="41">
        <f t="shared" si="1"/>
        <v>0</v>
      </c>
    </row>
    <row r="34" spans="1:8" s="56" customFormat="1" ht="24.75">
      <c r="A34" s="26">
        <v>21</v>
      </c>
      <c r="B34" s="26"/>
      <c r="C34" s="26" t="s">
        <v>30</v>
      </c>
      <c r="D34" s="19" t="s">
        <v>31</v>
      </c>
      <c r="E34" s="173">
        <v>14</v>
      </c>
      <c r="F34" s="39" t="s">
        <v>9</v>
      </c>
      <c r="G34" s="192"/>
      <c r="H34" s="41">
        <f t="shared" si="1"/>
        <v>0</v>
      </c>
    </row>
    <row r="35" spans="1:8" s="56" customFormat="1" ht="15">
      <c r="A35" s="26">
        <v>22</v>
      </c>
      <c r="B35" s="26"/>
      <c r="C35" s="26" t="s">
        <v>32</v>
      </c>
      <c r="D35" s="19" t="s">
        <v>33</v>
      </c>
      <c r="E35" s="173">
        <v>22</v>
      </c>
      <c r="F35" s="39" t="s">
        <v>9</v>
      </c>
      <c r="G35" s="192"/>
      <c r="H35" s="41">
        <f t="shared" si="1"/>
        <v>0</v>
      </c>
    </row>
    <row r="36" spans="1:8" s="56" customFormat="1" ht="48.75">
      <c r="A36" s="26">
        <v>23</v>
      </c>
      <c r="B36" s="26" t="s">
        <v>588</v>
      </c>
      <c r="C36" s="26" t="s">
        <v>36</v>
      </c>
      <c r="D36" s="19" t="s">
        <v>37</v>
      </c>
      <c r="E36" s="173">
        <v>340.70000000000005</v>
      </c>
      <c r="F36" s="39" t="s">
        <v>6</v>
      </c>
      <c r="G36" s="192"/>
      <c r="H36" s="41">
        <f t="shared" si="1"/>
        <v>0</v>
      </c>
    </row>
    <row r="37" spans="1:8" s="56" customFormat="1" ht="48.75">
      <c r="A37" s="26">
        <v>24</v>
      </c>
      <c r="B37" s="26"/>
      <c r="C37" s="26" t="s">
        <v>22</v>
      </c>
      <c r="D37" s="19" t="s">
        <v>38</v>
      </c>
      <c r="E37" s="173">
        <v>340.70000000000005</v>
      </c>
      <c r="F37" s="39" t="s">
        <v>6</v>
      </c>
      <c r="G37" s="192"/>
      <c r="H37" s="41">
        <f t="shared" si="1"/>
        <v>0</v>
      </c>
    </row>
    <row r="38" spans="1:8" s="56" customFormat="1" ht="24.75">
      <c r="A38" s="26">
        <v>25</v>
      </c>
      <c r="B38" s="26" t="s">
        <v>586</v>
      </c>
      <c r="C38" s="26" t="s">
        <v>63</v>
      </c>
      <c r="D38" s="19" t="s">
        <v>64</v>
      </c>
      <c r="E38" s="173">
        <v>65.34</v>
      </c>
      <c r="F38" s="39" t="s">
        <v>6</v>
      </c>
      <c r="G38" s="192"/>
      <c r="H38" s="41">
        <f t="shared" si="1"/>
        <v>0</v>
      </c>
    </row>
    <row r="39" spans="1:8" s="56" customFormat="1" ht="36.75">
      <c r="A39" s="26">
        <v>26</v>
      </c>
      <c r="B39" s="26"/>
      <c r="C39" s="26" t="s">
        <v>43</v>
      </c>
      <c r="D39" s="19" t="s">
        <v>44</v>
      </c>
      <c r="E39" s="173">
        <v>174.92000000000002</v>
      </c>
      <c r="F39" s="39" t="s">
        <v>6</v>
      </c>
      <c r="G39" s="192"/>
      <c r="H39" s="41">
        <f t="shared" si="1"/>
        <v>0</v>
      </c>
    </row>
    <row r="40" spans="1:8" s="56" customFormat="1" ht="36.75">
      <c r="A40" s="26">
        <v>27</v>
      </c>
      <c r="B40" s="26"/>
      <c r="C40" s="26" t="s">
        <v>45</v>
      </c>
      <c r="D40" s="19" t="s">
        <v>46</v>
      </c>
      <c r="E40" s="173">
        <v>100.44000000000001</v>
      </c>
      <c r="F40" s="39" t="s">
        <v>6</v>
      </c>
      <c r="G40" s="192"/>
      <c r="H40" s="41">
        <f t="shared" si="1"/>
        <v>0</v>
      </c>
    </row>
    <row r="41" spans="1:8" s="56" customFormat="1" ht="36.75">
      <c r="A41" s="26">
        <v>28</v>
      </c>
      <c r="B41" s="26"/>
      <c r="C41" s="26" t="s">
        <v>45</v>
      </c>
      <c r="D41" s="19" t="s">
        <v>47</v>
      </c>
      <c r="E41" s="173">
        <v>245.3</v>
      </c>
      <c r="F41" s="39" t="s">
        <v>6</v>
      </c>
      <c r="G41" s="192"/>
      <c r="H41" s="41">
        <f t="shared" si="1"/>
        <v>0</v>
      </c>
    </row>
    <row r="42" spans="1:8" s="56" customFormat="1" ht="15">
      <c r="A42" s="26">
        <v>1.3</v>
      </c>
      <c r="B42" s="26"/>
      <c r="C42" s="26" t="s">
        <v>14</v>
      </c>
      <c r="D42" s="19" t="s">
        <v>240</v>
      </c>
      <c r="E42" s="173"/>
      <c r="F42" s="39"/>
      <c r="G42" s="191"/>
      <c r="H42" s="41"/>
    </row>
    <row r="43" spans="1:8" s="56" customFormat="1" ht="15">
      <c r="A43" s="26" t="s">
        <v>95</v>
      </c>
      <c r="B43" s="26"/>
      <c r="C43" s="26" t="s">
        <v>16</v>
      </c>
      <c r="D43" s="19" t="s">
        <v>241</v>
      </c>
      <c r="E43" s="173"/>
      <c r="F43" s="39"/>
      <c r="G43" s="191"/>
      <c r="H43" s="41"/>
    </row>
    <row r="44" spans="1:8" s="56" customFormat="1" ht="24.75">
      <c r="A44" s="26">
        <v>29</v>
      </c>
      <c r="B44" s="26" t="s">
        <v>588</v>
      </c>
      <c r="C44" s="26" t="s">
        <v>205</v>
      </c>
      <c r="D44" s="19" t="s">
        <v>242</v>
      </c>
      <c r="E44" s="173">
        <v>346</v>
      </c>
      <c r="F44" s="39" t="s">
        <v>8</v>
      </c>
      <c r="G44" s="192"/>
      <c r="H44" s="41">
        <f aca="true" t="shared" si="2" ref="H44:H54">ROUND(E44*G44,2)</f>
        <v>0</v>
      </c>
    </row>
    <row r="45" spans="1:8" s="56" customFormat="1" ht="24.75">
      <c r="A45" s="26">
        <v>30</v>
      </c>
      <c r="B45" s="26" t="s">
        <v>588</v>
      </c>
      <c r="C45" s="26" t="s">
        <v>206</v>
      </c>
      <c r="D45" s="19" t="s">
        <v>243</v>
      </c>
      <c r="E45" s="173">
        <v>3</v>
      </c>
      <c r="F45" s="39" t="s">
        <v>7</v>
      </c>
      <c r="G45" s="192"/>
      <c r="H45" s="41">
        <f t="shared" si="2"/>
        <v>0</v>
      </c>
    </row>
    <row r="46" spans="1:8" s="56" customFormat="1" ht="24.75">
      <c r="A46" s="26">
        <v>31</v>
      </c>
      <c r="B46" s="26" t="s">
        <v>588</v>
      </c>
      <c r="C46" s="26" t="s">
        <v>206</v>
      </c>
      <c r="D46" s="19" t="s">
        <v>244</v>
      </c>
      <c r="E46" s="173">
        <v>2</v>
      </c>
      <c r="F46" s="39" t="s">
        <v>7</v>
      </c>
      <c r="G46" s="192"/>
      <c r="H46" s="41">
        <f t="shared" si="2"/>
        <v>0</v>
      </c>
    </row>
    <row r="47" spans="1:8" s="56" customFormat="1" ht="24.75">
      <c r="A47" s="26">
        <v>32</v>
      </c>
      <c r="B47" s="26" t="s">
        <v>588</v>
      </c>
      <c r="C47" s="26" t="s">
        <v>206</v>
      </c>
      <c r="D47" s="19" t="s">
        <v>245</v>
      </c>
      <c r="E47" s="173">
        <v>1</v>
      </c>
      <c r="F47" s="39" t="s">
        <v>7</v>
      </c>
      <c r="G47" s="192"/>
      <c r="H47" s="41">
        <f t="shared" si="2"/>
        <v>0</v>
      </c>
    </row>
    <row r="48" spans="1:8" s="56" customFormat="1" ht="24.75">
      <c r="A48" s="26">
        <v>33</v>
      </c>
      <c r="B48" s="26"/>
      <c r="C48" s="26" t="s">
        <v>207</v>
      </c>
      <c r="D48" s="19" t="s">
        <v>246</v>
      </c>
      <c r="E48" s="173">
        <v>1</v>
      </c>
      <c r="F48" s="39" t="s">
        <v>7</v>
      </c>
      <c r="G48" s="192"/>
      <c r="H48" s="41">
        <f t="shared" si="2"/>
        <v>0</v>
      </c>
    </row>
    <row r="49" spans="1:8" s="56" customFormat="1" ht="24.75">
      <c r="A49" s="26">
        <v>34</v>
      </c>
      <c r="B49" s="26" t="s">
        <v>588</v>
      </c>
      <c r="C49" s="26" t="s">
        <v>208</v>
      </c>
      <c r="D49" s="19" t="s">
        <v>247</v>
      </c>
      <c r="E49" s="173">
        <v>1</v>
      </c>
      <c r="F49" s="39" t="s">
        <v>7</v>
      </c>
      <c r="G49" s="192"/>
      <c r="H49" s="41">
        <f t="shared" si="2"/>
        <v>0</v>
      </c>
    </row>
    <row r="50" spans="1:8" s="56" customFormat="1" ht="36.75">
      <c r="A50" s="26">
        <v>35</v>
      </c>
      <c r="B50" s="26" t="s">
        <v>588</v>
      </c>
      <c r="C50" s="26" t="s">
        <v>208</v>
      </c>
      <c r="D50" s="19" t="s">
        <v>248</v>
      </c>
      <c r="E50" s="173">
        <v>1</v>
      </c>
      <c r="F50" s="39" t="s">
        <v>7</v>
      </c>
      <c r="G50" s="192"/>
      <c r="H50" s="41">
        <f t="shared" si="2"/>
        <v>0</v>
      </c>
    </row>
    <row r="51" spans="1:8" s="56" customFormat="1" ht="24.75">
      <c r="A51" s="26">
        <v>36</v>
      </c>
      <c r="B51" s="26"/>
      <c r="C51" s="26" t="s">
        <v>90</v>
      </c>
      <c r="D51" s="19" t="s">
        <v>91</v>
      </c>
      <c r="E51" s="173">
        <v>0.24000000000000002</v>
      </c>
      <c r="F51" s="39" t="s">
        <v>6</v>
      </c>
      <c r="G51" s="192"/>
      <c r="H51" s="41">
        <f t="shared" si="2"/>
        <v>0</v>
      </c>
    </row>
    <row r="52" spans="1:8" s="56" customFormat="1" ht="24.75">
      <c r="A52" s="26">
        <v>37</v>
      </c>
      <c r="B52" s="26"/>
      <c r="C52" s="26" t="s">
        <v>209</v>
      </c>
      <c r="D52" s="19" t="s">
        <v>249</v>
      </c>
      <c r="E52" s="173">
        <v>346</v>
      </c>
      <c r="F52" s="39" t="s">
        <v>8</v>
      </c>
      <c r="G52" s="192"/>
      <c r="H52" s="41">
        <f t="shared" si="2"/>
        <v>0</v>
      </c>
    </row>
    <row r="53" spans="1:8" s="56" customFormat="1" ht="24.75">
      <c r="A53" s="26">
        <v>38</v>
      </c>
      <c r="B53" s="26" t="s">
        <v>588</v>
      </c>
      <c r="C53" s="26" t="s">
        <v>92</v>
      </c>
      <c r="D53" s="19" t="s">
        <v>93</v>
      </c>
      <c r="E53" s="173">
        <v>346</v>
      </c>
      <c r="F53" s="39" t="s">
        <v>8</v>
      </c>
      <c r="G53" s="192"/>
      <c r="H53" s="41">
        <f t="shared" si="2"/>
        <v>0</v>
      </c>
    </row>
    <row r="54" spans="1:8" s="56" customFormat="1" ht="24.75">
      <c r="A54" s="26">
        <v>39</v>
      </c>
      <c r="B54" s="26" t="s">
        <v>586</v>
      </c>
      <c r="C54" s="26" t="s">
        <v>84</v>
      </c>
      <c r="D54" s="19" t="s">
        <v>85</v>
      </c>
      <c r="E54" s="173">
        <v>346</v>
      </c>
      <c r="F54" s="39" t="s">
        <v>8</v>
      </c>
      <c r="G54" s="192"/>
      <c r="H54" s="41">
        <f t="shared" si="2"/>
        <v>0</v>
      </c>
    </row>
    <row r="55" spans="1:8" s="56" customFormat="1" ht="15">
      <c r="A55" s="26" t="s">
        <v>99</v>
      </c>
      <c r="B55" s="26"/>
      <c r="C55" s="26" t="s">
        <v>16</v>
      </c>
      <c r="D55" s="19" t="s">
        <v>250</v>
      </c>
      <c r="E55" s="173"/>
      <c r="F55" s="39"/>
      <c r="G55" s="191"/>
      <c r="H55" s="41"/>
    </row>
    <row r="56" spans="1:8" s="56" customFormat="1" ht="24.75">
      <c r="A56" s="26">
        <v>40</v>
      </c>
      <c r="B56" s="26" t="s">
        <v>588</v>
      </c>
      <c r="C56" s="26" t="s">
        <v>208</v>
      </c>
      <c r="D56" s="19" t="s">
        <v>251</v>
      </c>
      <c r="E56" s="173">
        <v>1</v>
      </c>
      <c r="F56" s="39" t="s">
        <v>7</v>
      </c>
      <c r="G56" s="192"/>
      <c r="H56" s="41">
        <f>ROUND(E56*G56,2)</f>
        <v>0</v>
      </c>
    </row>
    <row r="57" spans="1:8" s="56" customFormat="1" ht="24.75">
      <c r="A57" s="26">
        <v>41</v>
      </c>
      <c r="B57" s="26" t="s">
        <v>588</v>
      </c>
      <c r="C57" s="26" t="s">
        <v>208</v>
      </c>
      <c r="D57" s="19" t="s">
        <v>247</v>
      </c>
      <c r="E57" s="173">
        <v>1</v>
      </c>
      <c r="F57" s="39" t="s">
        <v>7</v>
      </c>
      <c r="G57" s="192"/>
      <c r="H57" s="41">
        <f>ROUND(E57*G57,2)</f>
        <v>0</v>
      </c>
    </row>
    <row r="58" spans="1:8" s="56" customFormat="1" ht="24.75">
      <c r="A58" s="26">
        <v>42</v>
      </c>
      <c r="B58" s="26" t="s">
        <v>588</v>
      </c>
      <c r="C58" s="26" t="s">
        <v>208</v>
      </c>
      <c r="D58" s="19" t="s">
        <v>252</v>
      </c>
      <c r="E58" s="173">
        <v>2</v>
      </c>
      <c r="F58" s="39" t="s">
        <v>7</v>
      </c>
      <c r="G58" s="192"/>
      <c r="H58" s="41">
        <f>ROUND(E58*G58,2)</f>
        <v>0</v>
      </c>
    </row>
    <row r="59" spans="1:8" s="56" customFormat="1" ht="36.75">
      <c r="A59" s="26">
        <v>43</v>
      </c>
      <c r="B59" s="26" t="s">
        <v>588</v>
      </c>
      <c r="C59" s="26" t="s">
        <v>208</v>
      </c>
      <c r="D59" s="19" t="s">
        <v>248</v>
      </c>
      <c r="E59" s="173">
        <v>1</v>
      </c>
      <c r="F59" s="39" t="s">
        <v>7</v>
      </c>
      <c r="G59" s="192"/>
      <c r="H59" s="41">
        <f>ROUND(E59*G59,2)</f>
        <v>0</v>
      </c>
    </row>
    <row r="60" spans="1:8" s="56" customFormat="1" ht="24.75">
      <c r="A60" s="26">
        <v>44</v>
      </c>
      <c r="B60" s="26"/>
      <c r="C60" s="26" t="s">
        <v>90</v>
      </c>
      <c r="D60" s="19" t="s">
        <v>91</v>
      </c>
      <c r="E60" s="173">
        <v>0.04</v>
      </c>
      <c r="F60" s="39" t="s">
        <v>6</v>
      </c>
      <c r="G60" s="192"/>
      <c r="H60" s="41">
        <f>ROUND(E60*G60,2)</f>
        <v>0</v>
      </c>
    </row>
    <row r="61" spans="1:8" s="56" customFormat="1" ht="15">
      <c r="A61" s="26" t="s">
        <v>182</v>
      </c>
      <c r="B61" s="26"/>
      <c r="C61" s="26" t="s">
        <v>16</v>
      </c>
      <c r="D61" s="19" t="s">
        <v>253</v>
      </c>
      <c r="E61" s="173"/>
      <c r="F61" s="39"/>
      <c r="G61" s="191"/>
      <c r="H61" s="41"/>
    </row>
    <row r="62" spans="1:8" s="56" customFormat="1" ht="24.75">
      <c r="A62" s="26">
        <v>45</v>
      </c>
      <c r="B62" s="26" t="s">
        <v>588</v>
      </c>
      <c r="C62" s="26" t="s">
        <v>208</v>
      </c>
      <c r="D62" s="19" t="s">
        <v>254</v>
      </c>
      <c r="E62" s="173">
        <v>1</v>
      </c>
      <c r="F62" s="39" t="s">
        <v>7</v>
      </c>
      <c r="G62" s="192"/>
      <c r="H62" s="41">
        <f aca="true" t="shared" si="3" ref="H62:H72">ROUND(E62*G62,2)</f>
        <v>0</v>
      </c>
    </row>
    <row r="63" spans="1:8" s="56" customFormat="1" ht="24.75">
      <c r="A63" s="26">
        <v>46</v>
      </c>
      <c r="B63" s="26" t="s">
        <v>588</v>
      </c>
      <c r="C63" s="26" t="s">
        <v>208</v>
      </c>
      <c r="D63" s="19" t="s">
        <v>251</v>
      </c>
      <c r="E63" s="173">
        <v>1</v>
      </c>
      <c r="F63" s="39" t="s">
        <v>7</v>
      </c>
      <c r="G63" s="192"/>
      <c r="H63" s="41">
        <f t="shared" si="3"/>
        <v>0</v>
      </c>
    </row>
    <row r="64" spans="1:8" s="56" customFormat="1" ht="24.75">
      <c r="A64" s="26">
        <v>47</v>
      </c>
      <c r="B64" s="26" t="s">
        <v>588</v>
      </c>
      <c r="C64" s="26" t="s">
        <v>208</v>
      </c>
      <c r="D64" s="19" t="s">
        <v>247</v>
      </c>
      <c r="E64" s="173">
        <v>1</v>
      </c>
      <c r="F64" s="39" t="s">
        <v>7</v>
      </c>
      <c r="G64" s="192"/>
      <c r="H64" s="41">
        <f t="shared" si="3"/>
        <v>0</v>
      </c>
    </row>
    <row r="65" spans="1:8" s="56" customFormat="1" ht="24.75">
      <c r="A65" s="26">
        <v>48</v>
      </c>
      <c r="B65" s="26" t="s">
        <v>588</v>
      </c>
      <c r="C65" s="26" t="s">
        <v>208</v>
      </c>
      <c r="D65" s="19" t="s">
        <v>252</v>
      </c>
      <c r="E65" s="173">
        <v>1</v>
      </c>
      <c r="F65" s="39" t="s">
        <v>7</v>
      </c>
      <c r="G65" s="192"/>
      <c r="H65" s="41">
        <f t="shared" si="3"/>
        <v>0</v>
      </c>
    </row>
    <row r="66" spans="1:8" s="56" customFormat="1" ht="36.75">
      <c r="A66" s="26">
        <v>49</v>
      </c>
      <c r="B66" s="26" t="s">
        <v>588</v>
      </c>
      <c r="C66" s="26" t="s">
        <v>208</v>
      </c>
      <c r="D66" s="19" t="s">
        <v>248</v>
      </c>
      <c r="E66" s="173">
        <v>1</v>
      </c>
      <c r="F66" s="39" t="s">
        <v>7</v>
      </c>
      <c r="G66" s="192"/>
      <c r="H66" s="41">
        <f t="shared" si="3"/>
        <v>0</v>
      </c>
    </row>
    <row r="67" spans="1:8" s="56" customFormat="1" ht="24.75">
      <c r="A67" s="26">
        <v>50</v>
      </c>
      <c r="B67" s="26"/>
      <c r="C67" s="26" t="s">
        <v>90</v>
      </c>
      <c r="D67" s="19" t="s">
        <v>91</v>
      </c>
      <c r="E67" s="173">
        <v>0.15000000000000002</v>
      </c>
      <c r="F67" s="39" t="s">
        <v>6</v>
      </c>
      <c r="G67" s="192"/>
      <c r="H67" s="41">
        <f t="shared" si="3"/>
        <v>0</v>
      </c>
    </row>
    <row r="68" spans="1:8" s="56" customFormat="1" ht="15">
      <c r="A68" s="26" t="s">
        <v>183</v>
      </c>
      <c r="B68" s="26"/>
      <c r="C68" s="26" t="s">
        <v>16</v>
      </c>
      <c r="D68" s="19" t="s">
        <v>255</v>
      </c>
      <c r="E68" s="173"/>
      <c r="F68" s="39"/>
      <c r="G68" s="191"/>
      <c r="H68" s="41"/>
    </row>
    <row r="69" spans="1:8" s="56" customFormat="1" ht="24.75">
      <c r="A69" s="26">
        <v>51</v>
      </c>
      <c r="B69" s="26" t="s">
        <v>588</v>
      </c>
      <c r="C69" s="26" t="s">
        <v>208</v>
      </c>
      <c r="D69" s="19" t="s">
        <v>251</v>
      </c>
      <c r="E69" s="173">
        <v>1</v>
      </c>
      <c r="F69" s="39" t="s">
        <v>7</v>
      </c>
      <c r="G69" s="192"/>
      <c r="H69" s="41">
        <f t="shared" si="3"/>
        <v>0</v>
      </c>
    </row>
    <row r="70" spans="1:8" s="56" customFormat="1" ht="24.75">
      <c r="A70" s="26">
        <v>52</v>
      </c>
      <c r="B70" s="26" t="s">
        <v>588</v>
      </c>
      <c r="C70" s="26" t="s">
        <v>208</v>
      </c>
      <c r="D70" s="19" t="s">
        <v>247</v>
      </c>
      <c r="E70" s="173">
        <v>1</v>
      </c>
      <c r="F70" s="39" t="s">
        <v>7</v>
      </c>
      <c r="G70" s="192"/>
      <c r="H70" s="41">
        <f t="shared" si="3"/>
        <v>0</v>
      </c>
    </row>
    <row r="71" spans="1:8" s="56" customFormat="1" ht="24.75">
      <c r="A71" s="26">
        <v>53</v>
      </c>
      <c r="B71" s="26" t="s">
        <v>588</v>
      </c>
      <c r="C71" s="26" t="s">
        <v>208</v>
      </c>
      <c r="D71" s="19" t="s">
        <v>592</v>
      </c>
      <c r="E71" s="173">
        <v>1</v>
      </c>
      <c r="F71" s="39" t="s">
        <v>7</v>
      </c>
      <c r="G71" s="192"/>
      <c r="H71" s="41">
        <f t="shared" si="3"/>
        <v>0</v>
      </c>
    </row>
    <row r="72" spans="1:8" s="56" customFormat="1" ht="36.75">
      <c r="A72" s="26">
        <v>54</v>
      </c>
      <c r="B72" s="26" t="s">
        <v>588</v>
      </c>
      <c r="C72" s="26" t="s">
        <v>208</v>
      </c>
      <c r="D72" s="19" t="s">
        <v>248</v>
      </c>
      <c r="E72" s="173">
        <v>1</v>
      </c>
      <c r="F72" s="39" t="s">
        <v>7</v>
      </c>
      <c r="G72" s="192"/>
      <c r="H72" s="41">
        <f t="shared" si="3"/>
        <v>0</v>
      </c>
    </row>
    <row r="73" spans="1:8" s="56" customFormat="1" ht="24.75">
      <c r="A73" s="26">
        <v>55</v>
      </c>
      <c r="B73" s="26"/>
      <c r="C73" s="26" t="s">
        <v>90</v>
      </c>
      <c r="D73" s="19" t="s">
        <v>91</v>
      </c>
      <c r="E73" s="173">
        <v>0.07</v>
      </c>
      <c r="F73" s="39" t="s">
        <v>6</v>
      </c>
      <c r="G73" s="192"/>
      <c r="H73" s="41">
        <f aca="true" t="shared" si="4" ref="H73:H101">ROUND(E73*G73,2)</f>
        <v>0</v>
      </c>
    </row>
    <row r="74" spans="1:8" s="56" customFormat="1" ht="15">
      <c r="A74" s="26" t="s">
        <v>184</v>
      </c>
      <c r="B74" s="26"/>
      <c r="C74" s="26" t="s">
        <v>16</v>
      </c>
      <c r="D74" s="19" t="s">
        <v>256</v>
      </c>
      <c r="E74" s="173"/>
      <c r="F74" s="39"/>
      <c r="G74" s="191"/>
      <c r="H74" s="41"/>
    </row>
    <row r="75" spans="1:8" s="56" customFormat="1" ht="15">
      <c r="A75" s="26">
        <v>56</v>
      </c>
      <c r="B75" s="26" t="s">
        <v>586</v>
      </c>
      <c r="C75" s="26" t="s">
        <v>210</v>
      </c>
      <c r="D75" s="19" t="s">
        <v>257</v>
      </c>
      <c r="E75" s="173">
        <v>1</v>
      </c>
      <c r="F75" s="39" t="s">
        <v>7</v>
      </c>
      <c r="G75" s="192"/>
      <c r="H75" s="41">
        <f t="shared" si="4"/>
        <v>0</v>
      </c>
    </row>
    <row r="76" spans="1:8" s="56" customFormat="1" ht="24.75">
      <c r="A76" s="26">
        <v>57</v>
      </c>
      <c r="B76" s="26"/>
      <c r="C76" s="26" t="s">
        <v>75</v>
      </c>
      <c r="D76" s="19" t="s">
        <v>258</v>
      </c>
      <c r="E76" s="173">
        <v>0.01</v>
      </c>
      <c r="F76" s="39" t="s">
        <v>6</v>
      </c>
      <c r="G76" s="192"/>
      <c r="H76" s="41">
        <f t="shared" si="4"/>
        <v>0</v>
      </c>
    </row>
    <row r="77" spans="1:8" s="56" customFormat="1" ht="36.75">
      <c r="A77" s="26">
        <v>58</v>
      </c>
      <c r="B77" s="26"/>
      <c r="C77" s="26" t="s">
        <v>77</v>
      </c>
      <c r="D77" s="19" t="s">
        <v>101</v>
      </c>
      <c r="E77" s="173">
        <v>0.01</v>
      </c>
      <c r="F77" s="39" t="s">
        <v>6</v>
      </c>
      <c r="G77" s="192"/>
      <c r="H77" s="41">
        <f t="shared" si="4"/>
        <v>0</v>
      </c>
    </row>
    <row r="78" spans="1:8" s="56" customFormat="1" ht="24.75">
      <c r="A78" s="26">
        <v>59</v>
      </c>
      <c r="B78" s="26" t="s">
        <v>588</v>
      </c>
      <c r="C78" s="26" t="s">
        <v>208</v>
      </c>
      <c r="D78" s="19" t="s">
        <v>251</v>
      </c>
      <c r="E78" s="173">
        <v>1</v>
      </c>
      <c r="F78" s="39" t="s">
        <v>7</v>
      </c>
      <c r="G78" s="192"/>
      <c r="H78" s="41">
        <f t="shared" si="4"/>
        <v>0</v>
      </c>
    </row>
    <row r="79" spans="1:8" s="56" customFormat="1" ht="24.75">
      <c r="A79" s="26">
        <v>60</v>
      </c>
      <c r="B79" s="26" t="s">
        <v>588</v>
      </c>
      <c r="C79" s="26" t="s">
        <v>208</v>
      </c>
      <c r="D79" s="19" t="s">
        <v>252</v>
      </c>
      <c r="E79" s="173">
        <v>1</v>
      </c>
      <c r="F79" s="39" t="s">
        <v>7</v>
      </c>
      <c r="G79" s="192"/>
      <c r="H79" s="41">
        <f t="shared" si="4"/>
        <v>0</v>
      </c>
    </row>
    <row r="80" spans="1:8" s="56" customFormat="1" ht="36.75">
      <c r="A80" s="26">
        <v>61</v>
      </c>
      <c r="B80" s="26" t="s">
        <v>588</v>
      </c>
      <c r="C80" s="26" t="s">
        <v>208</v>
      </c>
      <c r="D80" s="19" t="s">
        <v>248</v>
      </c>
      <c r="E80" s="173">
        <v>2</v>
      </c>
      <c r="F80" s="39" t="s">
        <v>7</v>
      </c>
      <c r="G80" s="192"/>
      <c r="H80" s="41">
        <f t="shared" si="4"/>
        <v>0</v>
      </c>
    </row>
    <row r="81" spans="1:8" s="56" customFormat="1" ht="24.75">
      <c r="A81" s="26">
        <v>62</v>
      </c>
      <c r="B81" s="26"/>
      <c r="C81" s="26" t="s">
        <v>90</v>
      </c>
      <c r="D81" s="19" t="s">
        <v>91</v>
      </c>
      <c r="E81" s="173">
        <v>0.04</v>
      </c>
      <c r="F81" s="39" t="s">
        <v>6</v>
      </c>
      <c r="G81" s="192"/>
      <c r="H81" s="41">
        <f t="shared" si="4"/>
        <v>0</v>
      </c>
    </row>
    <row r="82" spans="1:8" s="56" customFormat="1" ht="15">
      <c r="A82" s="26" t="s">
        <v>185</v>
      </c>
      <c r="B82" s="26"/>
      <c r="C82" s="26" t="s">
        <v>16</v>
      </c>
      <c r="D82" s="19" t="s">
        <v>259</v>
      </c>
      <c r="E82" s="173"/>
      <c r="F82" s="39"/>
      <c r="G82" s="191"/>
      <c r="H82" s="41"/>
    </row>
    <row r="83" spans="1:8" s="56" customFormat="1" ht="15">
      <c r="A83" s="26">
        <v>63</v>
      </c>
      <c r="B83" s="26" t="s">
        <v>586</v>
      </c>
      <c r="C83" s="26" t="s">
        <v>210</v>
      </c>
      <c r="D83" s="19" t="s">
        <v>257</v>
      </c>
      <c r="E83" s="173">
        <v>1</v>
      </c>
      <c r="F83" s="39" t="s">
        <v>7</v>
      </c>
      <c r="G83" s="192"/>
      <c r="H83" s="41">
        <f t="shared" si="4"/>
        <v>0</v>
      </c>
    </row>
    <row r="84" spans="1:8" s="56" customFormat="1" ht="24.75">
      <c r="A84" s="26">
        <v>64</v>
      </c>
      <c r="B84" s="26"/>
      <c r="C84" s="26" t="s">
        <v>75</v>
      </c>
      <c r="D84" s="19" t="s">
        <v>258</v>
      </c>
      <c r="E84" s="173">
        <v>0.01</v>
      </c>
      <c r="F84" s="39" t="s">
        <v>6</v>
      </c>
      <c r="G84" s="192"/>
      <c r="H84" s="41">
        <f t="shared" si="4"/>
        <v>0</v>
      </c>
    </row>
    <row r="85" spans="1:8" s="56" customFormat="1" ht="36.75">
      <c r="A85" s="26">
        <v>65</v>
      </c>
      <c r="B85" s="26"/>
      <c r="C85" s="26" t="s">
        <v>77</v>
      </c>
      <c r="D85" s="19" t="s">
        <v>101</v>
      </c>
      <c r="E85" s="173">
        <v>0.01</v>
      </c>
      <c r="F85" s="39" t="s">
        <v>6</v>
      </c>
      <c r="G85" s="192"/>
      <c r="H85" s="41">
        <f t="shared" si="4"/>
        <v>0</v>
      </c>
    </row>
    <row r="86" spans="1:8" s="56" customFormat="1" ht="36.75">
      <c r="A86" s="26">
        <v>66</v>
      </c>
      <c r="B86" s="26" t="s">
        <v>588</v>
      </c>
      <c r="C86" s="26" t="s">
        <v>211</v>
      </c>
      <c r="D86" s="19" t="s">
        <v>260</v>
      </c>
      <c r="E86" s="173">
        <v>1</v>
      </c>
      <c r="F86" s="39" t="s">
        <v>9</v>
      </c>
      <c r="G86" s="192"/>
      <c r="H86" s="41">
        <f t="shared" si="4"/>
        <v>0</v>
      </c>
    </row>
    <row r="87" spans="1:8" s="56" customFormat="1" ht="24.75">
      <c r="A87" s="26">
        <v>67</v>
      </c>
      <c r="B87" s="26" t="s">
        <v>588</v>
      </c>
      <c r="C87" s="26" t="s">
        <v>208</v>
      </c>
      <c r="D87" s="19" t="s">
        <v>261</v>
      </c>
      <c r="E87" s="173">
        <v>1</v>
      </c>
      <c r="F87" s="39" t="s">
        <v>7</v>
      </c>
      <c r="G87" s="192"/>
      <c r="H87" s="41">
        <f t="shared" si="4"/>
        <v>0</v>
      </c>
    </row>
    <row r="88" spans="1:8" s="56" customFormat="1" ht="24.75">
      <c r="A88" s="26">
        <v>68</v>
      </c>
      <c r="B88" s="26" t="s">
        <v>588</v>
      </c>
      <c r="C88" s="26" t="s">
        <v>208</v>
      </c>
      <c r="D88" s="19" t="s">
        <v>247</v>
      </c>
      <c r="E88" s="173">
        <v>1</v>
      </c>
      <c r="F88" s="39" t="s">
        <v>7</v>
      </c>
      <c r="G88" s="192"/>
      <c r="H88" s="41">
        <f t="shared" si="4"/>
        <v>0</v>
      </c>
    </row>
    <row r="89" spans="1:8" s="56" customFormat="1" ht="24.75">
      <c r="A89" s="26">
        <v>69</v>
      </c>
      <c r="B89" s="26" t="s">
        <v>588</v>
      </c>
      <c r="C89" s="26" t="s">
        <v>208</v>
      </c>
      <c r="D89" s="19" t="s">
        <v>262</v>
      </c>
      <c r="E89" s="173">
        <v>1</v>
      </c>
      <c r="F89" s="39" t="s">
        <v>7</v>
      </c>
      <c r="G89" s="192"/>
      <c r="H89" s="41">
        <f t="shared" si="4"/>
        <v>0</v>
      </c>
    </row>
    <row r="90" spans="1:8" s="56" customFormat="1" ht="36.75">
      <c r="A90" s="26">
        <v>70</v>
      </c>
      <c r="B90" s="26" t="s">
        <v>588</v>
      </c>
      <c r="C90" s="26" t="s">
        <v>208</v>
      </c>
      <c r="D90" s="19" t="s">
        <v>248</v>
      </c>
      <c r="E90" s="173">
        <v>2</v>
      </c>
      <c r="F90" s="39" t="s">
        <v>7</v>
      </c>
      <c r="G90" s="192"/>
      <c r="H90" s="41">
        <f t="shared" si="4"/>
        <v>0</v>
      </c>
    </row>
    <row r="91" spans="1:8" s="56" customFormat="1" ht="15">
      <c r="A91" s="26">
        <v>71</v>
      </c>
      <c r="B91" s="26"/>
      <c r="C91" s="26" t="s">
        <v>83</v>
      </c>
      <c r="D91" s="19" t="s">
        <v>180</v>
      </c>
      <c r="E91" s="173">
        <v>1</v>
      </c>
      <c r="F91" s="39" t="s">
        <v>9</v>
      </c>
      <c r="G91" s="192"/>
      <c r="H91" s="41">
        <f t="shared" si="4"/>
        <v>0</v>
      </c>
    </row>
    <row r="92" spans="1:8" s="56" customFormat="1" ht="24.75">
      <c r="A92" s="26">
        <v>72</v>
      </c>
      <c r="B92" s="26"/>
      <c r="C92" s="26" t="s">
        <v>90</v>
      </c>
      <c r="D92" s="19" t="s">
        <v>91</v>
      </c>
      <c r="E92" s="173">
        <v>0.05</v>
      </c>
      <c r="F92" s="39" t="s">
        <v>6</v>
      </c>
      <c r="G92" s="192"/>
      <c r="H92" s="41">
        <f t="shared" si="4"/>
        <v>0</v>
      </c>
    </row>
    <row r="93" spans="1:8" s="56" customFormat="1" ht="15">
      <c r="A93" s="26" t="s">
        <v>186</v>
      </c>
      <c r="B93" s="26"/>
      <c r="C93" s="26" t="s">
        <v>16</v>
      </c>
      <c r="D93" s="19" t="s">
        <v>263</v>
      </c>
      <c r="E93" s="173"/>
      <c r="F93" s="39"/>
      <c r="G93" s="191"/>
      <c r="H93" s="41"/>
    </row>
    <row r="94" spans="1:8" s="56" customFormat="1" ht="15">
      <c r="A94" s="26">
        <v>73</v>
      </c>
      <c r="B94" s="26" t="s">
        <v>586</v>
      </c>
      <c r="C94" s="26" t="s">
        <v>210</v>
      </c>
      <c r="D94" s="19" t="s">
        <v>257</v>
      </c>
      <c r="E94" s="173">
        <v>1</v>
      </c>
      <c r="F94" s="39" t="s">
        <v>7</v>
      </c>
      <c r="G94" s="192"/>
      <c r="H94" s="41">
        <f t="shared" si="4"/>
        <v>0</v>
      </c>
    </row>
    <row r="95" spans="1:8" s="56" customFormat="1" ht="24.75">
      <c r="A95" s="26">
        <v>74</v>
      </c>
      <c r="B95" s="26"/>
      <c r="C95" s="26" t="s">
        <v>75</v>
      </c>
      <c r="D95" s="19" t="s">
        <v>258</v>
      </c>
      <c r="E95" s="173">
        <v>0.01</v>
      </c>
      <c r="F95" s="39" t="s">
        <v>6</v>
      </c>
      <c r="G95" s="192"/>
      <c r="H95" s="41">
        <f t="shared" si="4"/>
        <v>0</v>
      </c>
    </row>
    <row r="96" spans="1:8" s="56" customFormat="1" ht="36.75">
      <c r="A96" s="26">
        <v>75</v>
      </c>
      <c r="B96" s="26"/>
      <c r="C96" s="26" t="s">
        <v>77</v>
      </c>
      <c r="D96" s="19" t="s">
        <v>101</v>
      </c>
      <c r="E96" s="173">
        <v>0.01</v>
      </c>
      <c r="F96" s="39" t="s">
        <v>6</v>
      </c>
      <c r="G96" s="192"/>
      <c r="H96" s="41">
        <f t="shared" si="4"/>
        <v>0</v>
      </c>
    </row>
    <row r="97" spans="1:8" s="56" customFormat="1" ht="36.75">
      <c r="A97" s="26">
        <v>76</v>
      </c>
      <c r="B97" s="26" t="s">
        <v>588</v>
      </c>
      <c r="C97" s="26" t="s">
        <v>211</v>
      </c>
      <c r="D97" s="19" t="s">
        <v>260</v>
      </c>
      <c r="E97" s="173">
        <v>1</v>
      </c>
      <c r="F97" s="39" t="s">
        <v>9</v>
      </c>
      <c r="G97" s="192"/>
      <c r="H97" s="41">
        <f t="shared" si="4"/>
        <v>0</v>
      </c>
    </row>
    <row r="98" spans="1:8" s="56" customFormat="1" ht="24.75">
      <c r="A98" s="26">
        <v>77</v>
      </c>
      <c r="B98" s="26" t="s">
        <v>588</v>
      </c>
      <c r="C98" s="26" t="s">
        <v>208</v>
      </c>
      <c r="D98" s="19" t="s">
        <v>261</v>
      </c>
      <c r="E98" s="173">
        <v>1</v>
      </c>
      <c r="F98" s="39" t="s">
        <v>7</v>
      </c>
      <c r="G98" s="192"/>
      <c r="H98" s="41">
        <f t="shared" si="4"/>
        <v>0</v>
      </c>
    </row>
    <row r="99" spans="1:8" s="56" customFormat="1" ht="24.75">
      <c r="A99" s="26">
        <v>78</v>
      </c>
      <c r="B99" s="26" t="s">
        <v>588</v>
      </c>
      <c r="C99" s="26" t="s">
        <v>208</v>
      </c>
      <c r="D99" s="19" t="s">
        <v>247</v>
      </c>
      <c r="E99" s="173">
        <v>1</v>
      </c>
      <c r="F99" s="39" t="s">
        <v>7</v>
      </c>
      <c r="G99" s="192"/>
      <c r="H99" s="41">
        <f t="shared" si="4"/>
        <v>0</v>
      </c>
    </row>
    <row r="100" spans="1:8" s="56" customFormat="1" ht="24.75">
      <c r="A100" s="26">
        <v>79</v>
      </c>
      <c r="B100" s="26" t="s">
        <v>588</v>
      </c>
      <c r="C100" s="26" t="s">
        <v>208</v>
      </c>
      <c r="D100" s="19" t="s">
        <v>262</v>
      </c>
      <c r="E100" s="173">
        <v>1</v>
      </c>
      <c r="F100" s="39" t="s">
        <v>7</v>
      </c>
      <c r="G100" s="192"/>
      <c r="H100" s="41">
        <f t="shared" si="4"/>
        <v>0</v>
      </c>
    </row>
    <row r="101" spans="1:8" s="56" customFormat="1" ht="36.75">
      <c r="A101" s="26">
        <v>80</v>
      </c>
      <c r="B101" s="26" t="s">
        <v>588</v>
      </c>
      <c r="C101" s="26" t="s">
        <v>208</v>
      </c>
      <c r="D101" s="19" t="s">
        <v>248</v>
      </c>
      <c r="E101" s="173">
        <v>2</v>
      </c>
      <c r="F101" s="39" t="s">
        <v>7</v>
      </c>
      <c r="G101" s="192"/>
      <c r="H101" s="41">
        <f t="shared" si="4"/>
        <v>0</v>
      </c>
    </row>
    <row r="102" spans="1:8" s="56" customFormat="1" ht="15">
      <c r="A102" s="26">
        <v>81</v>
      </c>
      <c r="B102" s="26"/>
      <c r="C102" s="26" t="s">
        <v>83</v>
      </c>
      <c r="D102" s="19" t="s">
        <v>180</v>
      </c>
      <c r="E102" s="173">
        <v>1</v>
      </c>
      <c r="F102" s="39" t="s">
        <v>9</v>
      </c>
      <c r="G102" s="192"/>
      <c r="H102" s="41">
        <f aca="true" t="shared" si="5" ref="H102:H117">ROUND(E102*G102,2)</f>
        <v>0</v>
      </c>
    </row>
    <row r="103" spans="1:8" s="56" customFormat="1" ht="24.75">
      <c r="A103" s="26">
        <v>82</v>
      </c>
      <c r="B103" s="26"/>
      <c r="C103" s="26" t="s">
        <v>90</v>
      </c>
      <c r="D103" s="19" t="s">
        <v>91</v>
      </c>
      <c r="E103" s="173">
        <v>0.05</v>
      </c>
      <c r="F103" s="39" t="s">
        <v>6</v>
      </c>
      <c r="G103" s="192"/>
      <c r="H103" s="41">
        <f t="shared" si="5"/>
        <v>0</v>
      </c>
    </row>
    <row r="104" spans="1:8" s="56" customFormat="1" ht="15">
      <c r="A104" s="26" t="s">
        <v>187</v>
      </c>
      <c r="B104" s="26"/>
      <c r="C104" s="26" t="s">
        <v>16</v>
      </c>
      <c r="D104" s="19" t="s">
        <v>264</v>
      </c>
      <c r="E104" s="173"/>
      <c r="F104" s="39"/>
      <c r="G104" s="191"/>
      <c r="H104" s="41"/>
    </row>
    <row r="105" spans="1:8" s="56" customFormat="1" ht="24.75">
      <c r="A105" s="26">
        <v>83</v>
      </c>
      <c r="B105" s="26" t="s">
        <v>588</v>
      </c>
      <c r="C105" s="26" t="s">
        <v>208</v>
      </c>
      <c r="D105" s="19" t="s">
        <v>251</v>
      </c>
      <c r="E105" s="173">
        <v>1</v>
      </c>
      <c r="F105" s="39" t="s">
        <v>7</v>
      </c>
      <c r="G105" s="192"/>
      <c r="H105" s="41">
        <f t="shared" si="5"/>
        <v>0</v>
      </c>
    </row>
    <row r="106" spans="1:8" s="56" customFormat="1" ht="24.75">
      <c r="A106" s="26">
        <v>84</v>
      </c>
      <c r="B106" s="26" t="s">
        <v>588</v>
      </c>
      <c r="C106" s="26" t="s">
        <v>208</v>
      </c>
      <c r="D106" s="19" t="s">
        <v>247</v>
      </c>
      <c r="E106" s="173">
        <v>1</v>
      </c>
      <c r="F106" s="39" t="s">
        <v>7</v>
      </c>
      <c r="G106" s="192"/>
      <c r="H106" s="41">
        <f t="shared" si="5"/>
        <v>0</v>
      </c>
    </row>
    <row r="107" spans="1:8" s="56" customFormat="1" ht="36.75">
      <c r="A107" s="26">
        <v>85</v>
      </c>
      <c r="B107" s="26" t="s">
        <v>588</v>
      </c>
      <c r="C107" s="26" t="s">
        <v>208</v>
      </c>
      <c r="D107" s="19" t="s">
        <v>248</v>
      </c>
      <c r="E107" s="173">
        <v>1</v>
      </c>
      <c r="F107" s="39" t="s">
        <v>7</v>
      </c>
      <c r="G107" s="192"/>
      <c r="H107" s="41">
        <f t="shared" si="5"/>
        <v>0</v>
      </c>
    </row>
    <row r="108" spans="1:8" s="56" customFormat="1" ht="24.75">
      <c r="A108" s="26">
        <v>86</v>
      </c>
      <c r="B108" s="26"/>
      <c r="C108" s="26" t="s">
        <v>90</v>
      </c>
      <c r="D108" s="19" t="s">
        <v>91</v>
      </c>
      <c r="E108" s="173">
        <v>0.04</v>
      </c>
      <c r="F108" s="39" t="s">
        <v>6</v>
      </c>
      <c r="G108" s="192"/>
      <c r="H108" s="41">
        <f t="shared" si="5"/>
        <v>0</v>
      </c>
    </row>
    <row r="109" spans="1:8" s="56" customFormat="1" ht="15">
      <c r="A109" s="26" t="s">
        <v>188</v>
      </c>
      <c r="B109" s="26"/>
      <c r="C109" s="26" t="s">
        <v>16</v>
      </c>
      <c r="D109" s="19" t="s">
        <v>265</v>
      </c>
      <c r="E109" s="173"/>
      <c r="F109" s="39"/>
      <c r="G109" s="191"/>
      <c r="H109" s="41"/>
    </row>
    <row r="110" spans="1:8" s="56" customFormat="1" ht="15">
      <c r="A110" s="26">
        <v>87</v>
      </c>
      <c r="B110" s="26" t="s">
        <v>586</v>
      </c>
      <c r="C110" s="26" t="s">
        <v>87</v>
      </c>
      <c r="D110" s="19" t="s">
        <v>266</v>
      </c>
      <c r="E110" s="173">
        <v>1</v>
      </c>
      <c r="F110" s="39" t="s">
        <v>8</v>
      </c>
      <c r="G110" s="192"/>
      <c r="H110" s="41">
        <f t="shared" si="5"/>
        <v>0</v>
      </c>
    </row>
    <row r="111" spans="1:8" s="56" customFormat="1" ht="24.75">
      <c r="A111" s="26">
        <v>88</v>
      </c>
      <c r="B111" s="26"/>
      <c r="C111" s="26" t="s">
        <v>75</v>
      </c>
      <c r="D111" s="19" t="s">
        <v>258</v>
      </c>
      <c r="E111" s="173">
        <v>0.01</v>
      </c>
      <c r="F111" s="39" t="s">
        <v>6</v>
      </c>
      <c r="G111" s="192"/>
      <c r="H111" s="41">
        <f t="shared" si="5"/>
        <v>0</v>
      </c>
    </row>
    <row r="112" spans="1:8" s="56" customFormat="1" ht="36.75">
      <c r="A112" s="26">
        <v>89</v>
      </c>
      <c r="B112" s="26"/>
      <c r="C112" s="26" t="s">
        <v>77</v>
      </c>
      <c r="D112" s="19" t="s">
        <v>101</v>
      </c>
      <c r="E112" s="173">
        <v>0.01</v>
      </c>
      <c r="F112" s="39" t="s">
        <v>6</v>
      </c>
      <c r="G112" s="192"/>
      <c r="H112" s="41">
        <f t="shared" si="5"/>
        <v>0</v>
      </c>
    </row>
    <row r="113" spans="1:8" s="56" customFormat="1" ht="36.75">
      <c r="A113" s="26">
        <v>90</v>
      </c>
      <c r="B113" s="26" t="s">
        <v>588</v>
      </c>
      <c r="C113" s="26" t="s">
        <v>211</v>
      </c>
      <c r="D113" s="19" t="s">
        <v>260</v>
      </c>
      <c r="E113" s="173">
        <v>1</v>
      </c>
      <c r="F113" s="39" t="s">
        <v>9</v>
      </c>
      <c r="G113" s="192"/>
      <c r="H113" s="41">
        <f t="shared" si="5"/>
        <v>0</v>
      </c>
    </row>
    <row r="114" spans="1:8" s="56" customFormat="1" ht="36.75">
      <c r="A114" s="26">
        <v>91</v>
      </c>
      <c r="B114" s="26" t="s">
        <v>588</v>
      </c>
      <c r="C114" s="26" t="s">
        <v>208</v>
      </c>
      <c r="D114" s="19" t="s">
        <v>267</v>
      </c>
      <c r="E114" s="173">
        <v>1</v>
      </c>
      <c r="F114" s="39" t="s">
        <v>7</v>
      </c>
      <c r="G114" s="192"/>
      <c r="H114" s="41">
        <f t="shared" si="5"/>
        <v>0</v>
      </c>
    </row>
    <row r="115" spans="1:8" s="56" customFormat="1" ht="24.75">
      <c r="A115" s="26">
        <v>92</v>
      </c>
      <c r="B115" s="26" t="s">
        <v>588</v>
      </c>
      <c r="C115" s="26" t="s">
        <v>208</v>
      </c>
      <c r="D115" s="19" t="s">
        <v>262</v>
      </c>
      <c r="E115" s="173">
        <v>1</v>
      </c>
      <c r="F115" s="39" t="s">
        <v>7</v>
      </c>
      <c r="G115" s="192"/>
      <c r="H115" s="41">
        <f t="shared" si="5"/>
        <v>0</v>
      </c>
    </row>
    <row r="116" spans="1:8" s="56" customFormat="1" ht="36.75">
      <c r="A116" s="26">
        <v>93</v>
      </c>
      <c r="B116" s="26" t="s">
        <v>588</v>
      </c>
      <c r="C116" s="26" t="s">
        <v>208</v>
      </c>
      <c r="D116" s="19" t="s">
        <v>248</v>
      </c>
      <c r="E116" s="173">
        <v>1</v>
      </c>
      <c r="F116" s="39" t="s">
        <v>7</v>
      </c>
      <c r="G116" s="192"/>
      <c r="H116" s="41">
        <f t="shared" si="5"/>
        <v>0</v>
      </c>
    </row>
    <row r="117" spans="1:8" s="56" customFormat="1" ht="24.75">
      <c r="A117" s="26">
        <v>94</v>
      </c>
      <c r="B117" s="26" t="s">
        <v>588</v>
      </c>
      <c r="C117" s="26" t="s">
        <v>208</v>
      </c>
      <c r="D117" s="19" t="s">
        <v>268</v>
      </c>
      <c r="E117" s="173">
        <v>2</v>
      </c>
      <c r="F117" s="39" t="s">
        <v>7</v>
      </c>
      <c r="G117" s="192"/>
      <c r="H117" s="41">
        <f t="shared" si="5"/>
        <v>0</v>
      </c>
    </row>
    <row r="118" spans="1:8" s="56" customFormat="1" ht="15">
      <c r="A118" s="26">
        <v>95</v>
      </c>
      <c r="B118" s="26"/>
      <c r="C118" s="26" t="s">
        <v>83</v>
      </c>
      <c r="D118" s="19" t="s">
        <v>180</v>
      </c>
      <c r="E118" s="173">
        <v>1</v>
      </c>
      <c r="F118" s="39" t="s">
        <v>9</v>
      </c>
      <c r="G118" s="192"/>
      <c r="H118" s="41">
        <f aca="true" t="shared" si="6" ref="H118:H136">ROUND(E118*G118,2)</f>
        <v>0</v>
      </c>
    </row>
    <row r="119" spans="1:8" s="56" customFormat="1" ht="24.75">
      <c r="A119" s="26">
        <v>96</v>
      </c>
      <c r="B119" s="26"/>
      <c r="C119" s="26" t="s">
        <v>90</v>
      </c>
      <c r="D119" s="19" t="s">
        <v>91</v>
      </c>
      <c r="E119" s="173">
        <v>0.07</v>
      </c>
      <c r="F119" s="39" t="s">
        <v>6</v>
      </c>
      <c r="G119" s="192"/>
      <c r="H119" s="41">
        <f t="shared" si="6"/>
        <v>0</v>
      </c>
    </row>
    <row r="120" spans="1:8" s="56" customFormat="1" ht="15">
      <c r="A120" s="26" t="s">
        <v>189</v>
      </c>
      <c r="B120" s="26"/>
      <c r="C120" s="26" t="s">
        <v>16</v>
      </c>
      <c r="D120" s="19" t="s">
        <v>269</v>
      </c>
      <c r="E120" s="173"/>
      <c r="F120" s="39"/>
      <c r="G120" s="191"/>
      <c r="H120" s="41"/>
    </row>
    <row r="121" spans="1:8" s="56" customFormat="1" ht="36.75">
      <c r="A121" s="26">
        <v>97</v>
      </c>
      <c r="B121" s="26" t="s">
        <v>588</v>
      </c>
      <c r="C121" s="26" t="s">
        <v>211</v>
      </c>
      <c r="D121" s="19" t="s">
        <v>260</v>
      </c>
      <c r="E121" s="173">
        <v>1</v>
      </c>
      <c r="F121" s="39" t="s">
        <v>9</v>
      </c>
      <c r="G121" s="192"/>
      <c r="H121" s="41">
        <f t="shared" si="6"/>
        <v>0</v>
      </c>
    </row>
    <row r="122" spans="1:8" s="56" customFormat="1" ht="24.75">
      <c r="A122" s="26">
        <v>98</v>
      </c>
      <c r="B122" s="26" t="s">
        <v>588</v>
      </c>
      <c r="C122" s="26" t="s">
        <v>208</v>
      </c>
      <c r="D122" s="19" t="s">
        <v>261</v>
      </c>
      <c r="E122" s="173">
        <v>1</v>
      </c>
      <c r="F122" s="39" t="s">
        <v>7</v>
      </c>
      <c r="G122" s="192"/>
      <c r="H122" s="41">
        <f t="shared" si="6"/>
        <v>0</v>
      </c>
    </row>
    <row r="123" spans="1:8" s="56" customFormat="1" ht="24.75">
      <c r="A123" s="26">
        <v>99</v>
      </c>
      <c r="B123" s="26" t="s">
        <v>588</v>
      </c>
      <c r="C123" s="26" t="s">
        <v>208</v>
      </c>
      <c r="D123" s="19" t="s">
        <v>247</v>
      </c>
      <c r="E123" s="173">
        <v>1</v>
      </c>
      <c r="F123" s="39" t="s">
        <v>7</v>
      </c>
      <c r="G123" s="192"/>
      <c r="H123" s="41">
        <f t="shared" si="6"/>
        <v>0</v>
      </c>
    </row>
    <row r="124" spans="1:8" s="56" customFormat="1" ht="36.75">
      <c r="A124" s="26">
        <v>100</v>
      </c>
      <c r="B124" s="26" t="s">
        <v>588</v>
      </c>
      <c r="C124" s="26" t="s">
        <v>208</v>
      </c>
      <c r="D124" s="19" t="s">
        <v>248</v>
      </c>
      <c r="E124" s="173">
        <v>2</v>
      </c>
      <c r="F124" s="39" t="s">
        <v>7</v>
      </c>
      <c r="G124" s="192"/>
      <c r="H124" s="41">
        <f t="shared" si="6"/>
        <v>0</v>
      </c>
    </row>
    <row r="125" spans="1:8" s="56" customFormat="1" ht="15">
      <c r="A125" s="26">
        <v>101</v>
      </c>
      <c r="B125" s="26"/>
      <c r="C125" s="26" t="s">
        <v>83</v>
      </c>
      <c r="D125" s="19" t="s">
        <v>180</v>
      </c>
      <c r="E125" s="173">
        <v>1</v>
      </c>
      <c r="F125" s="39" t="s">
        <v>9</v>
      </c>
      <c r="G125" s="192"/>
      <c r="H125" s="41">
        <f t="shared" si="6"/>
        <v>0</v>
      </c>
    </row>
    <row r="126" spans="1:8" s="56" customFormat="1" ht="24.75">
      <c r="A126" s="26">
        <v>102</v>
      </c>
      <c r="B126" s="26"/>
      <c r="C126" s="26" t="s">
        <v>90</v>
      </c>
      <c r="D126" s="19" t="s">
        <v>91</v>
      </c>
      <c r="E126" s="173">
        <v>0.05</v>
      </c>
      <c r="F126" s="39" t="s">
        <v>6</v>
      </c>
      <c r="G126" s="192"/>
      <c r="H126" s="41">
        <f t="shared" si="6"/>
        <v>0</v>
      </c>
    </row>
    <row r="127" spans="1:8" s="56" customFormat="1" ht="15">
      <c r="A127" s="26" t="s">
        <v>190</v>
      </c>
      <c r="B127" s="26"/>
      <c r="C127" s="26" t="s">
        <v>16</v>
      </c>
      <c r="D127" s="19" t="s">
        <v>270</v>
      </c>
      <c r="E127" s="173"/>
      <c r="F127" s="39"/>
      <c r="G127" s="191"/>
      <c r="H127" s="41"/>
    </row>
    <row r="128" spans="1:8" s="56" customFormat="1" ht="15">
      <c r="A128" s="26">
        <v>103</v>
      </c>
      <c r="B128" s="26" t="s">
        <v>586</v>
      </c>
      <c r="C128" s="26" t="s">
        <v>87</v>
      </c>
      <c r="D128" s="19" t="s">
        <v>271</v>
      </c>
      <c r="E128" s="173">
        <v>1</v>
      </c>
      <c r="F128" s="39" t="s">
        <v>8</v>
      </c>
      <c r="G128" s="192"/>
      <c r="H128" s="41">
        <f t="shared" si="6"/>
        <v>0</v>
      </c>
    </row>
    <row r="129" spans="1:8" s="56" customFormat="1" ht="24.75">
      <c r="A129" s="26">
        <v>104</v>
      </c>
      <c r="B129" s="26"/>
      <c r="C129" s="26" t="s">
        <v>75</v>
      </c>
      <c r="D129" s="19" t="s">
        <v>272</v>
      </c>
      <c r="E129" s="173">
        <v>0.01</v>
      </c>
      <c r="F129" s="39" t="s">
        <v>6</v>
      </c>
      <c r="G129" s="192"/>
      <c r="H129" s="41">
        <f t="shared" si="6"/>
        <v>0</v>
      </c>
    </row>
    <row r="130" spans="1:8" s="56" customFormat="1" ht="36.75">
      <c r="A130" s="26">
        <v>105</v>
      </c>
      <c r="B130" s="26"/>
      <c r="C130" s="26" t="s">
        <v>77</v>
      </c>
      <c r="D130" s="19" t="s">
        <v>101</v>
      </c>
      <c r="E130" s="173">
        <v>0.01</v>
      </c>
      <c r="F130" s="39" t="s">
        <v>6</v>
      </c>
      <c r="G130" s="192"/>
      <c r="H130" s="41">
        <f t="shared" si="6"/>
        <v>0</v>
      </c>
    </row>
    <row r="131" spans="1:8" s="56" customFormat="1" ht="36.75">
      <c r="A131" s="26">
        <v>106</v>
      </c>
      <c r="B131" s="26" t="s">
        <v>588</v>
      </c>
      <c r="C131" s="26" t="s">
        <v>211</v>
      </c>
      <c r="D131" s="19" t="s">
        <v>260</v>
      </c>
      <c r="E131" s="173">
        <v>1</v>
      </c>
      <c r="F131" s="39" t="s">
        <v>9</v>
      </c>
      <c r="G131" s="192"/>
      <c r="H131" s="41">
        <f t="shared" si="6"/>
        <v>0</v>
      </c>
    </row>
    <row r="132" spans="1:8" s="56" customFormat="1" ht="24.75">
      <c r="A132" s="26">
        <v>107</v>
      </c>
      <c r="B132" s="26" t="s">
        <v>588</v>
      </c>
      <c r="C132" s="26" t="s">
        <v>208</v>
      </c>
      <c r="D132" s="19" t="s">
        <v>261</v>
      </c>
      <c r="E132" s="173">
        <v>1</v>
      </c>
      <c r="F132" s="39" t="s">
        <v>7</v>
      </c>
      <c r="G132" s="192"/>
      <c r="H132" s="41">
        <f t="shared" si="6"/>
        <v>0</v>
      </c>
    </row>
    <row r="133" spans="1:8" s="56" customFormat="1" ht="24.75">
      <c r="A133" s="26">
        <v>108</v>
      </c>
      <c r="B133" s="26" t="s">
        <v>588</v>
      </c>
      <c r="C133" s="26" t="s">
        <v>208</v>
      </c>
      <c r="D133" s="19" t="s">
        <v>247</v>
      </c>
      <c r="E133" s="173">
        <v>1</v>
      </c>
      <c r="F133" s="39" t="s">
        <v>7</v>
      </c>
      <c r="G133" s="192"/>
      <c r="H133" s="41">
        <f t="shared" si="6"/>
        <v>0</v>
      </c>
    </row>
    <row r="134" spans="1:8" s="56" customFormat="1" ht="36.75">
      <c r="A134" s="26">
        <v>109</v>
      </c>
      <c r="B134" s="26" t="s">
        <v>588</v>
      </c>
      <c r="C134" s="26" t="s">
        <v>208</v>
      </c>
      <c r="D134" s="19" t="s">
        <v>267</v>
      </c>
      <c r="E134" s="173">
        <v>2</v>
      </c>
      <c r="F134" s="39" t="s">
        <v>7</v>
      </c>
      <c r="G134" s="192"/>
      <c r="H134" s="41">
        <f t="shared" si="6"/>
        <v>0</v>
      </c>
    </row>
    <row r="135" spans="1:8" s="56" customFormat="1" ht="24.75">
      <c r="A135" s="26">
        <v>110</v>
      </c>
      <c r="B135" s="26" t="s">
        <v>588</v>
      </c>
      <c r="C135" s="26" t="s">
        <v>208</v>
      </c>
      <c r="D135" s="19" t="s">
        <v>262</v>
      </c>
      <c r="E135" s="173">
        <v>1</v>
      </c>
      <c r="F135" s="39" t="s">
        <v>7</v>
      </c>
      <c r="G135" s="192"/>
      <c r="H135" s="41">
        <f t="shared" si="6"/>
        <v>0</v>
      </c>
    </row>
    <row r="136" spans="1:8" s="56" customFormat="1" ht="15">
      <c r="A136" s="26">
        <v>111</v>
      </c>
      <c r="B136" s="26"/>
      <c r="C136" s="26" t="s">
        <v>83</v>
      </c>
      <c r="D136" s="19" t="s">
        <v>180</v>
      </c>
      <c r="E136" s="173">
        <v>1</v>
      </c>
      <c r="F136" s="39" t="s">
        <v>9</v>
      </c>
      <c r="G136" s="192"/>
      <c r="H136" s="41">
        <f t="shared" si="6"/>
        <v>0</v>
      </c>
    </row>
    <row r="137" spans="1:8" s="56" customFormat="1" ht="24.75">
      <c r="A137" s="26">
        <v>112</v>
      </c>
      <c r="B137" s="26"/>
      <c r="C137" s="26" t="s">
        <v>90</v>
      </c>
      <c r="D137" s="19" t="s">
        <v>91</v>
      </c>
      <c r="E137" s="173">
        <v>0.05</v>
      </c>
      <c r="F137" s="39" t="s">
        <v>6</v>
      </c>
      <c r="G137" s="192"/>
      <c r="H137" s="41">
        <f>ROUND(E137*G137,2)</f>
        <v>0</v>
      </c>
    </row>
    <row r="138" spans="1:8" s="56" customFormat="1" ht="15">
      <c r="A138" s="26">
        <v>1.4</v>
      </c>
      <c r="B138" s="26"/>
      <c r="C138" s="26" t="s">
        <v>14</v>
      </c>
      <c r="D138" s="19" t="s">
        <v>94</v>
      </c>
      <c r="E138" s="173"/>
      <c r="F138" s="39"/>
      <c r="G138" s="191"/>
      <c r="H138" s="41"/>
    </row>
    <row r="139" spans="1:8" s="56" customFormat="1" ht="15">
      <c r="A139" s="26" t="s">
        <v>100</v>
      </c>
      <c r="B139" s="26"/>
      <c r="C139" s="26" t="s">
        <v>16</v>
      </c>
      <c r="D139" s="19" t="s">
        <v>593</v>
      </c>
      <c r="E139" s="173"/>
      <c r="F139" s="39"/>
      <c r="G139" s="191"/>
      <c r="H139" s="41"/>
    </row>
    <row r="140" spans="1:8" s="56" customFormat="1" ht="72.75">
      <c r="A140" s="26">
        <v>113</v>
      </c>
      <c r="B140" s="26" t="s">
        <v>588</v>
      </c>
      <c r="C140" s="26" t="s">
        <v>96</v>
      </c>
      <c r="D140" s="19" t="s">
        <v>594</v>
      </c>
      <c r="E140" s="173">
        <v>1</v>
      </c>
      <c r="F140" s="39" t="s">
        <v>9</v>
      </c>
      <c r="G140" s="192"/>
      <c r="H140" s="41">
        <f>ROUND(E140*G140,2)</f>
        <v>0</v>
      </c>
    </row>
    <row r="141" spans="1:8" s="56" customFormat="1" ht="15">
      <c r="A141" s="26">
        <v>114</v>
      </c>
      <c r="B141" s="26"/>
      <c r="C141" s="26" t="s">
        <v>83</v>
      </c>
      <c r="D141" s="19" t="s">
        <v>173</v>
      </c>
      <c r="E141" s="173">
        <v>1</v>
      </c>
      <c r="F141" s="39" t="s">
        <v>9</v>
      </c>
      <c r="G141" s="192"/>
      <c r="H141" s="41">
        <f>ROUND(E141*G141,2)</f>
        <v>0</v>
      </c>
    </row>
    <row r="142" spans="1:8" s="56" customFormat="1" ht="24.75">
      <c r="A142" s="26">
        <v>115</v>
      </c>
      <c r="B142" s="26"/>
      <c r="C142" s="26" t="s">
        <v>90</v>
      </c>
      <c r="D142" s="19" t="s">
        <v>91</v>
      </c>
      <c r="E142" s="173">
        <v>0.04</v>
      </c>
      <c r="F142" s="39" t="s">
        <v>6</v>
      </c>
      <c r="G142" s="192"/>
      <c r="H142" s="41">
        <f>ROUND(E142*G142,2)</f>
        <v>0</v>
      </c>
    </row>
    <row r="143" spans="1:8" s="56" customFormat="1" ht="15">
      <c r="A143" s="26">
        <v>116</v>
      </c>
      <c r="B143" s="26"/>
      <c r="C143" s="26" t="s">
        <v>97</v>
      </c>
      <c r="D143" s="19" t="s">
        <v>98</v>
      </c>
      <c r="E143" s="173">
        <v>2</v>
      </c>
      <c r="F143" s="39" t="s">
        <v>9</v>
      </c>
      <c r="G143" s="192"/>
      <c r="H143" s="41">
        <f>ROUND(E143*G143,2)</f>
        <v>0</v>
      </c>
    </row>
    <row r="144" spans="1:8" s="56" customFormat="1" ht="24.75">
      <c r="A144" s="26">
        <v>117</v>
      </c>
      <c r="B144" s="26" t="s">
        <v>586</v>
      </c>
      <c r="C144" s="26" t="s">
        <v>84</v>
      </c>
      <c r="D144" s="19" t="s">
        <v>85</v>
      </c>
      <c r="E144" s="173">
        <v>1.7000000000000002</v>
      </c>
      <c r="F144" s="39" t="s">
        <v>8</v>
      </c>
      <c r="G144" s="192"/>
      <c r="H144" s="41">
        <f>ROUND(E144*G144,2)</f>
        <v>0</v>
      </c>
    </row>
    <row r="145" spans="1:8" s="56" customFormat="1" ht="15">
      <c r="A145" s="26" t="s">
        <v>102</v>
      </c>
      <c r="B145" s="26"/>
      <c r="C145" s="26" t="s">
        <v>16</v>
      </c>
      <c r="D145" s="19" t="s">
        <v>274</v>
      </c>
      <c r="E145" s="173"/>
      <c r="F145" s="39"/>
      <c r="G145" s="191"/>
      <c r="H145" s="41"/>
    </row>
    <row r="146" spans="1:8" s="56" customFormat="1" ht="84.75">
      <c r="A146" s="26">
        <v>118</v>
      </c>
      <c r="B146" s="26" t="s">
        <v>588</v>
      </c>
      <c r="C146" s="26" t="s">
        <v>96</v>
      </c>
      <c r="D146" s="19" t="s">
        <v>273</v>
      </c>
      <c r="E146" s="173">
        <v>1</v>
      </c>
      <c r="F146" s="39" t="s">
        <v>9</v>
      </c>
      <c r="G146" s="192"/>
      <c r="H146" s="41">
        <f>ROUND(E146*G146,2)</f>
        <v>0</v>
      </c>
    </row>
    <row r="147" spans="1:8" s="56" customFormat="1" ht="15">
      <c r="A147" s="26">
        <v>119</v>
      </c>
      <c r="B147" s="26"/>
      <c r="C147" s="26" t="s">
        <v>83</v>
      </c>
      <c r="D147" s="19" t="s">
        <v>275</v>
      </c>
      <c r="E147" s="173">
        <v>1</v>
      </c>
      <c r="F147" s="39" t="s">
        <v>9</v>
      </c>
      <c r="G147" s="192"/>
      <c r="H147" s="41">
        <f>ROUND(E147*G147,2)</f>
        <v>0</v>
      </c>
    </row>
    <row r="148" spans="1:8" s="56" customFormat="1" ht="24.75">
      <c r="A148" s="26">
        <v>120</v>
      </c>
      <c r="B148" s="26"/>
      <c r="C148" s="26" t="s">
        <v>90</v>
      </c>
      <c r="D148" s="19" t="s">
        <v>91</v>
      </c>
      <c r="E148" s="173">
        <v>0.030000000000000002</v>
      </c>
      <c r="F148" s="39" t="s">
        <v>6</v>
      </c>
      <c r="G148" s="192"/>
      <c r="H148" s="41">
        <f>ROUND(E148*G148,2)</f>
        <v>0</v>
      </c>
    </row>
    <row r="149" spans="1:8" s="56" customFormat="1" ht="15">
      <c r="A149" s="26">
        <v>121</v>
      </c>
      <c r="B149" s="26"/>
      <c r="C149" s="26" t="s">
        <v>97</v>
      </c>
      <c r="D149" s="19" t="s">
        <v>98</v>
      </c>
      <c r="E149" s="173">
        <v>2</v>
      </c>
      <c r="F149" s="39" t="s">
        <v>9</v>
      </c>
      <c r="G149" s="192"/>
      <c r="H149" s="41">
        <f>ROUND(E149*G149,2)</f>
        <v>0</v>
      </c>
    </row>
    <row r="150" spans="1:8" s="56" customFormat="1" ht="24.75">
      <c r="A150" s="26">
        <v>122</v>
      </c>
      <c r="B150" s="26" t="s">
        <v>586</v>
      </c>
      <c r="C150" s="26" t="s">
        <v>84</v>
      </c>
      <c r="D150" s="19" t="s">
        <v>85</v>
      </c>
      <c r="E150" s="173">
        <v>1.2000000000000002</v>
      </c>
      <c r="F150" s="39" t="s">
        <v>8</v>
      </c>
      <c r="G150" s="192"/>
      <c r="H150" s="41">
        <f>ROUND(E150*G150,2)</f>
        <v>0</v>
      </c>
    </row>
    <row r="151" spans="1:8" s="56" customFormat="1" ht="15">
      <c r="A151" s="26" t="s">
        <v>103</v>
      </c>
      <c r="B151" s="26"/>
      <c r="C151" s="26" t="s">
        <v>16</v>
      </c>
      <c r="D151" s="19" t="s">
        <v>276</v>
      </c>
      <c r="E151" s="173"/>
      <c r="F151" s="39"/>
      <c r="G151" s="191"/>
      <c r="H151" s="41"/>
    </row>
    <row r="152" spans="1:8" s="56" customFormat="1" ht="84.75">
      <c r="A152" s="26">
        <v>123</v>
      </c>
      <c r="B152" s="26" t="s">
        <v>588</v>
      </c>
      <c r="C152" s="26" t="s">
        <v>96</v>
      </c>
      <c r="D152" s="19" t="s">
        <v>273</v>
      </c>
      <c r="E152" s="173">
        <v>1</v>
      </c>
      <c r="F152" s="39" t="s">
        <v>9</v>
      </c>
      <c r="G152" s="192"/>
      <c r="H152" s="41">
        <f>ROUND(E152*G152,2)</f>
        <v>0</v>
      </c>
    </row>
    <row r="153" spans="1:8" s="56" customFormat="1" ht="15">
      <c r="A153" s="26">
        <v>124</v>
      </c>
      <c r="B153" s="26"/>
      <c r="C153" s="26" t="s">
        <v>83</v>
      </c>
      <c r="D153" s="19" t="s">
        <v>277</v>
      </c>
      <c r="E153" s="173">
        <v>1</v>
      </c>
      <c r="F153" s="39" t="s">
        <v>9</v>
      </c>
      <c r="G153" s="192"/>
      <c r="H153" s="41">
        <f>ROUND(E153*G153,2)</f>
        <v>0</v>
      </c>
    </row>
    <row r="154" spans="1:8" s="56" customFormat="1" ht="24.75">
      <c r="A154" s="26">
        <v>125</v>
      </c>
      <c r="B154" s="26"/>
      <c r="C154" s="26" t="s">
        <v>90</v>
      </c>
      <c r="D154" s="19" t="s">
        <v>91</v>
      </c>
      <c r="E154" s="173">
        <v>0.030000000000000002</v>
      </c>
      <c r="F154" s="39" t="s">
        <v>6</v>
      </c>
      <c r="G154" s="192"/>
      <c r="H154" s="41">
        <f>ROUND(E154*G154,2)</f>
        <v>0</v>
      </c>
    </row>
    <row r="155" spans="1:8" s="56" customFormat="1" ht="15">
      <c r="A155" s="26">
        <v>126</v>
      </c>
      <c r="B155" s="26"/>
      <c r="C155" s="26" t="s">
        <v>97</v>
      </c>
      <c r="D155" s="19" t="s">
        <v>98</v>
      </c>
      <c r="E155" s="173">
        <v>2</v>
      </c>
      <c r="F155" s="39" t="s">
        <v>9</v>
      </c>
      <c r="G155" s="192"/>
      <c r="H155" s="41">
        <f>ROUND(E155*G155,2)</f>
        <v>0</v>
      </c>
    </row>
    <row r="156" spans="1:8" s="56" customFormat="1" ht="24.75">
      <c r="A156" s="26">
        <v>127</v>
      </c>
      <c r="B156" s="26" t="s">
        <v>586</v>
      </c>
      <c r="C156" s="26" t="s">
        <v>84</v>
      </c>
      <c r="D156" s="19" t="s">
        <v>85</v>
      </c>
      <c r="E156" s="173">
        <v>1.3</v>
      </c>
      <c r="F156" s="39" t="s">
        <v>8</v>
      </c>
      <c r="G156" s="192"/>
      <c r="H156" s="41">
        <f>ROUND(E156*G156,2)</f>
        <v>0</v>
      </c>
    </row>
    <row r="157" spans="1:8" s="56" customFormat="1" ht="15">
      <c r="A157" s="26" t="s">
        <v>191</v>
      </c>
      <c r="B157" s="26"/>
      <c r="C157" s="26" t="s">
        <v>16</v>
      </c>
      <c r="D157" s="19" t="s">
        <v>278</v>
      </c>
      <c r="E157" s="173"/>
      <c r="F157" s="39"/>
      <c r="G157" s="191"/>
      <c r="H157" s="41"/>
    </row>
    <row r="158" spans="1:8" s="56" customFormat="1" ht="84.75">
      <c r="A158" s="26">
        <v>128</v>
      </c>
      <c r="B158" s="26" t="s">
        <v>588</v>
      </c>
      <c r="C158" s="26" t="s">
        <v>96</v>
      </c>
      <c r="D158" s="19" t="s">
        <v>273</v>
      </c>
      <c r="E158" s="173">
        <v>1</v>
      </c>
      <c r="F158" s="39" t="s">
        <v>9</v>
      </c>
      <c r="G158" s="192"/>
      <c r="H158" s="41">
        <f>ROUND(E158*G158,2)</f>
        <v>0</v>
      </c>
    </row>
    <row r="159" spans="1:8" s="56" customFormat="1" ht="15">
      <c r="A159" s="26">
        <v>129</v>
      </c>
      <c r="B159" s="26"/>
      <c r="C159" s="26" t="s">
        <v>83</v>
      </c>
      <c r="D159" s="19" t="s">
        <v>277</v>
      </c>
      <c r="E159" s="173">
        <v>1</v>
      </c>
      <c r="F159" s="39" t="s">
        <v>9</v>
      </c>
      <c r="G159" s="192"/>
      <c r="H159" s="41">
        <f>ROUND(E159*G159,2)</f>
        <v>0</v>
      </c>
    </row>
    <row r="160" spans="1:8" s="56" customFormat="1" ht="24.75">
      <c r="A160" s="26">
        <v>130</v>
      </c>
      <c r="B160" s="26"/>
      <c r="C160" s="26" t="s">
        <v>90</v>
      </c>
      <c r="D160" s="19" t="s">
        <v>91</v>
      </c>
      <c r="E160" s="173">
        <v>0.030000000000000002</v>
      </c>
      <c r="F160" s="39" t="s">
        <v>6</v>
      </c>
      <c r="G160" s="192"/>
      <c r="H160" s="41">
        <f>ROUND(E160*G160,2)</f>
        <v>0</v>
      </c>
    </row>
    <row r="161" spans="1:8" s="56" customFormat="1" ht="15">
      <c r="A161" s="26">
        <v>131</v>
      </c>
      <c r="B161" s="26"/>
      <c r="C161" s="26" t="s">
        <v>97</v>
      </c>
      <c r="D161" s="19" t="s">
        <v>98</v>
      </c>
      <c r="E161" s="173">
        <v>2</v>
      </c>
      <c r="F161" s="39" t="s">
        <v>9</v>
      </c>
      <c r="G161" s="192"/>
      <c r="H161" s="41">
        <f aca="true" t="shared" si="7" ref="H161:H174">ROUND(E161*G161,2)</f>
        <v>0</v>
      </c>
    </row>
    <row r="162" spans="1:8" s="56" customFormat="1" ht="24.75">
      <c r="A162" s="26">
        <v>132</v>
      </c>
      <c r="B162" s="26" t="s">
        <v>586</v>
      </c>
      <c r="C162" s="26" t="s">
        <v>84</v>
      </c>
      <c r="D162" s="19" t="s">
        <v>85</v>
      </c>
      <c r="E162" s="173">
        <v>1.2000000000000002</v>
      </c>
      <c r="F162" s="39" t="s">
        <v>8</v>
      </c>
      <c r="G162" s="192"/>
      <c r="H162" s="41">
        <f t="shared" si="7"/>
        <v>0</v>
      </c>
    </row>
    <row r="163" spans="1:8" s="56" customFormat="1" ht="15">
      <c r="A163" s="26" t="s">
        <v>192</v>
      </c>
      <c r="B163" s="26"/>
      <c r="C163" s="26" t="s">
        <v>16</v>
      </c>
      <c r="D163" s="19" t="s">
        <v>279</v>
      </c>
      <c r="E163" s="173"/>
      <c r="F163" s="39"/>
      <c r="G163" s="191"/>
      <c r="H163" s="41"/>
    </row>
    <row r="164" spans="1:8" s="56" customFormat="1" ht="15">
      <c r="A164" s="26">
        <v>133</v>
      </c>
      <c r="B164" s="26" t="s">
        <v>586</v>
      </c>
      <c r="C164" s="26" t="s">
        <v>212</v>
      </c>
      <c r="D164" s="19" t="s">
        <v>280</v>
      </c>
      <c r="E164" s="173">
        <v>1</v>
      </c>
      <c r="F164" s="39" t="s">
        <v>8</v>
      </c>
      <c r="G164" s="192"/>
      <c r="H164" s="41">
        <f t="shared" si="7"/>
        <v>0</v>
      </c>
    </row>
    <row r="165" spans="1:8" s="56" customFormat="1" ht="24.75">
      <c r="A165" s="26">
        <v>134</v>
      </c>
      <c r="B165" s="26"/>
      <c r="C165" s="26" t="s">
        <v>75</v>
      </c>
      <c r="D165" s="19" t="s">
        <v>272</v>
      </c>
      <c r="E165" s="173">
        <v>0.01</v>
      </c>
      <c r="F165" s="39" t="s">
        <v>6</v>
      </c>
      <c r="G165" s="192"/>
      <c r="H165" s="41">
        <f t="shared" si="7"/>
        <v>0</v>
      </c>
    </row>
    <row r="166" spans="1:8" s="56" customFormat="1" ht="36.75">
      <c r="A166" s="26">
        <v>135</v>
      </c>
      <c r="B166" s="26"/>
      <c r="C166" s="26" t="s">
        <v>77</v>
      </c>
      <c r="D166" s="19" t="s">
        <v>101</v>
      </c>
      <c r="E166" s="173">
        <v>0.01</v>
      </c>
      <c r="F166" s="39" t="s">
        <v>6</v>
      </c>
      <c r="G166" s="192"/>
      <c r="H166" s="41">
        <f t="shared" si="7"/>
        <v>0</v>
      </c>
    </row>
    <row r="167" spans="1:8" s="56" customFormat="1" ht="36.75">
      <c r="A167" s="26">
        <v>136</v>
      </c>
      <c r="B167" s="26" t="s">
        <v>588</v>
      </c>
      <c r="C167" s="26" t="s">
        <v>213</v>
      </c>
      <c r="D167" s="19" t="s">
        <v>281</v>
      </c>
      <c r="E167" s="173">
        <v>1</v>
      </c>
      <c r="F167" s="39" t="s">
        <v>9</v>
      </c>
      <c r="G167" s="192"/>
      <c r="H167" s="41">
        <f t="shared" si="7"/>
        <v>0</v>
      </c>
    </row>
    <row r="168" spans="1:8" s="56" customFormat="1" ht="24.75">
      <c r="A168" s="26">
        <v>137</v>
      </c>
      <c r="B168" s="26"/>
      <c r="C168" s="26" t="s">
        <v>214</v>
      </c>
      <c r="D168" s="19" t="s">
        <v>282</v>
      </c>
      <c r="E168" s="173">
        <v>1</v>
      </c>
      <c r="F168" s="39" t="s">
        <v>7</v>
      </c>
      <c r="G168" s="192"/>
      <c r="H168" s="41">
        <f t="shared" si="7"/>
        <v>0</v>
      </c>
    </row>
    <row r="169" spans="1:8" s="56" customFormat="1" ht="24.75">
      <c r="A169" s="26">
        <v>138</v>
      </c>
      <c r="B169" s="26"/>
      <c r="C169" s="26" t="s">
        <v>214</v>
      </c>
      <c r="D169" s="19" t="s">
        <v>283</v>
      </c>
      <c r="E169" s="173">
        <v>1</v>
      </c>
      <c r="F169" s="39" t="s">
        <v>7</v>
      </c>
      <c r="G169" s="192"/>
      <c r="H169" s="41">
        <f t="shared" si="7"/>
        <v>0</v>
      </c>
    </row>
    <row r="170" spans="1:8" s="56" customFormat="1" ht="36.75">
      <c r="A170" s="26">
        <v>139</v>
      </c>
      <c r="B170" s="26"/>
      <c r="C170" s="26" t="s">
        <v>214</v>
      </c>
      <c r="D170" s="19" t="s">
        <v>284</v>
      </c>
      <c r="E170" s="173">
        <v>1</v>
      </c>
      <c r="F170" s="39" t="s">
        <v>7</v>
      </c>
      <c r="G170" s="192"/>
      <c r="H170" s="41">
        <f t="shared" si="7"/>
        <v>0</v>
      </c>
    </row>
    <row r="171" spans="1:8" s="56" customFormat="1" ht="15">
      <c r="A171" s="26">
        <v>140</v>
      </c>
      <c r="B171" s="26"/>
      <c r="C171" s="26" t="s">
        <v>83</v>
      </c>
      <c r="D171" s="19" t="s">
        <v>180</v>
      </c>
      <c r="E171" s="173">
        <v>1</v>
      </c>
      <c r="F171" s="39" t="s">
        <v>9</v>
      </c>
      <c r="G171" s="192"/>
      <c r="H171" s="41">
        <f t="shared" si="7"/>
        <v>0</v>
      </c>
    </row>
    <row r="172" spans="1:8" s="56" customFormat="1" ht="24.75">
      <c r="A172" s="26">
        <v>141</v>
      </c>
      <c r="B172" s="26"/>
      <c r="C172" s="26" t="s">
        <v>90</v>
      </c>
      <c r="D172" s="19" t="s">
        <v>91</v>
      </c>
      <c r="E172" s="173">
        <v>0.02</v>
      </c>
      <c r="F172" s="39" t="s">
        <v>6</v>
      </c>
      <c r="G172" s="192"/>
      <c r="H172" s="41">
        <f t="shared" si="7"/>
        <v>0</v>
      </c>
    </row>
    <row r="173" spans="1:8" s="56" customFormat="1" ht="15">
      <c r="A173" s="26">
        <v>142</v>
      </c>
      <c r="B173" s="26"/>
      <c r="C173" s="26" t="s">
        <v>97</v>
      </c>
      <c r="D173" s="19" t="s">
        <v>98</v>
      </c>
      <c r="E173" s="173">
        <v>1</v>
      </c>
      <c r="F173" s="39" t="s">
        <v>9</v>
      </c>
      <c r="G173" s="192"/>
      <c r="H173" s="41">
        <f t="shared" si="7"/>
        <v>0</v>
      </c>
    </row>
    <row r="174" spans="1:8" s="56" customFormat="1" ht="24.75">
      <c r="A174" s="26">
        <v>143</v>
      </c>
      <c r="B174" s="26" t="s">
        <v>586</v>
      </c>
      <c r="C174" s="26" t="s">
        <v>84</v>
      </c>
      <c r="D174" s="19" t="s">
        <v>85</v>
      </c>
      <c r="E174" s="173">
        <v>1.6</v>
      </c>
      <c r="F174" s="39" t="s">
        <v>8</v>
      </c>
      <c r="G174" s="192"/>
      <c r="H174" s="41">
        <f t="shared" si="7"/>
        <v>0</v>
      </c>
    </row>
    <row r="175" spans="1:8" s="56" customFormat="1" ht="15">
      <c r="A175" s="26">
        <v>2</v>
      </c>
      <c r="B175" s="26"/>
      <c r="C175" s="26" t="s">
        <v>13</v>
      </c>
      <c r="D175" s="19" t="s">
        <v>285</v>
      </c>
      <c r="E175" s="173"/>
      <c r="F175" s="39"/>
      <c r="G175" s="191"/>
      <c r="H175" s="41"/>
    </row>
    <row r="176" spans="1:8" s="56" customFormat="1" ht="15">
      <c r="A176" s="26">
        <v>2.5</v>
      </c>
      <c r="B176" s="26"/>
      <c r="C176" s="26" t="s">
        <v>14</v>
      </c>
      <c r="D176" s="19" t="s">
        <v>286</v>
      </c>
      <c r="E176" s="173"/>
      <c r="F176" s="39"/>
      <c r="G176" s="191"/>
      <c r="H176" s="41"/>
    </row>
    <row r="177" spans="1:8" s="56" customFormat="1" ht="15">
      <c r="A177" s="26" t="s">
        <v>106</v>
      </c>
      <c r="B177" s="26"/>
      <c r="C177" s="26" t="s">
        <v>16</v>
      </c>
      <c r="D177" s="19" t="s">
        <v>287</v>
      </c>
      <c r="E177" s="173"/>
      <c r="F177" s="39"/>
      <c r="G177" s="191"/>
      <c r="H177" s="41"/>
    </row>
    <row r="178" spans="1:8" s="56" customFormat="1" ht="24.75">
      <c r="A178" s="26">
        <v>144</v>
      </c>
      <c r="B178" s="26"/>
      <c r="C178" s="26" t="s">
        <v>215</v>
      </c>
      <c r="D178" s="19" t="s">
        <v>288</v>
      </c>
      <c r="E178" s="173">
        <v>13.200000000000001</v>
      </c>
      <c r="F178" s="39" t="s">
        <v>302</v>
      </c>
      <c r="G178" s="192"/>
      <c r="H178" s="41">
        <f>ROUND(E178*G178,2)</f>
        <v>0</v>
      </c>
    </row>
    <row r="179" spans="1:8" s="56" customFormat="1" ht="24.75">
      <c r="A179" s="26">
        <v>145</v>
      </c>
      <c r="B179" s="26" t="s">
        <v>588</v>
      </c>
      <c r="C179" s="26" t="s">
        <v>216</v>
      </c>
      <c r="D179" s="19" t="s">
        <v>289</v>
      </c>
      <c r="E179" s="173">
        <v>13.200000000000001</v>
      </c>
      <c r="F179" s="39" t="s">
        <v>302</v>
      </c>
      <c r="G179" s="192"/>
      <c r="H179" s="41">
        <f aca="true" t="shared" si="8" ref="H179:H189">ROUND(E179*G179,2)</f>
        <v>0</v>
      </c>
    </row>
    <row r="180" spans="1:40" ht="15">
      <c r="A180" s="26">
        <v>2.6</v>
      </c>
      <c r="B180" s="26"/>
      <c r="C180" s="26" t="s">
        <v>14</v>
      </c>
      <c r="D180" s="19" t="s">
        <v>290</v>
      </c>
      <c r="E180" s="173"/>
      <c r="F180" s="39"/>
      <c r="G180" s="191"/>
      <c r="H180" s="41"/>
      <c r="I180" s="16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8"/>
    </row>
    <row r="181" spans="1:40" ht="15">
      <c r="A181" s="26" t="s">
        <v>193</v>
      </c>
      <c r="B181" s="26"/>
      <c r="C181" s="26" t="s">
        <v>16</v>
      </c>
      <c r="D181" s="19" t="s">
        <v>291</v>
      </c>
      <c r="E181" s="173"/>
      <c r="F181" s="39"/>
      <c r="G181" s="191"/>
      <c r="H181" s="41"/>
      <c r="I181" s="16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8"/>
    </row>
    <row r="182" spans="1:40" ht="24.75">
      <c r="A182" s="26">
        <v>146</v>
      </c>
      <c r="B182" s="26"/>
      <c r="C182" s="26" t="s">
        <v>217</v>
      </c>
      <c r="D182" s="19" t="s">
        <v>292</v>
      </c>
      <c r="E182" s="173">
        <v>8.4</v>
      </c>
      <c r="F182" s="39" t="s">
        <v>302</v>
      </c>
      <c r="G182" s="192"/>
      <c r="H182" s="41">
        <f t="shared" si="8"/>
        <v>0</v>
      </c>
      <c r="I182" s="16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8"/>
    </row>
    <row r="183" spans="1:40" ht="24.75">
      <c r="A183" s="26">
        <v>147</v>
      </c>
      <c r="B183" s="26"/>
      <c r="C183" s="26" t="s">
        <v>218</v>
      </c>
      <c r="D183" s="19" t="s">
        <v>293</v>
      </c>
      <c r="E183" s="173">
        <v>2.5</v>
      </c>
      <c r="F183" s="39" t="s">
        <v>8</v>
      </c>
      <c r="G183" s="192"/>
      <c r="H183" s="41">
        <f t="shared" si="8"/>
        <v>0</v>
      </c>
      <c r="I183" s="16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8"/>
    </row>
    <row r="184" spans="1:40" ht="24.75">
      <c r="A184" s="26">
        <v>148</v>
      </c>
      <c r="B184" s="26"/>
      <c r="C184" s="26" t="s">
        <v>219</v>
      </c>
      <c r="D184" s="19" t="s">
        <v>294</v>
      </c>
      <c r="E184" s="173">
        <v>8.4</v>
      </c>
      <c r="F184" s="39" t="s">
        <v>302</v>
      </c>
      <c r="G184" s="192"/>
      <c r="H184" s="41">
        <f t="shared" si="8"/>
        <v>0</v>
      </c>
      <c r="I184" s="16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8"/>
    </row>
    <row r="185" spans="1:40" ht="24.75">
      <c r="A185" s="26">
        <v>149</v>
      </c>
      <c r="B185" s="26"/>
      <c r="C185" s="26" t="s">
        <v>220</v>
      </c>
      <c r="D185" s="19" t="s">
        <v>295</v>
      </c>
      <c r="E185" s="173">
        <v>8.4</v>
      </c>
      <c r="F185" s="39" t="s">
        <v>302</v>
      </c>
      <c r="G185" s="192"/>
      <c r="H185" s="41">
        <f t="shared" si="8"/>
        <v>0</v>
      </c>
      <c r="I185" s="16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8"/>
    </row>
    <row r="186" spans="1:40" ht="48.75">
      <c r="A186" s="26">
        <v>150</v>
      </c>
      <c r="B186" s="26"/>
      <c r="C186" s="26" t="s">
        <v>221</v>
      </c>
      <c r="D186" s="19" t="s">
        <v>296</v>
      </c>
      <c r="E186" s="173">
        <v>8.4</v>
      </c>
      <c r="F186" s="39" t="s">
        <v>302</v>
      </c>
      <c r="G186" s="192"/>
      <c r="H186" s="41">
        <f t="shared" si="8"/>
        <v>0</v>
      </c>
      <c r="I186" s="16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8"/>
    </row>
    <row r="187" spans="1:40" ht="24.75">
      <c r="A187" s="26">
        <v>151</v>
      </c>
      <c r="B187" s="26"/>
      <c r="C187" s="26" t="s">
        <v>220</v>
      </c>
      <c r="D187" s="19" t="s">
        <v>297</v>
      </c>
      <c r="E187" s="173">
        <v>15.4</v>
      </c>
      <c r="F187" s="39" t="s">
        <v>302</v>
      </c>
      <c r="G187" s="192"/>
      <c r="H187" s="41">
        <f t="shared" si="8"/>
        <v>0</v>
      </c>
      <c r="I187" s="16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8"/>
    </row>
    <row r="188" spans="1:40" ht="24.75">
      <c r="A188" s="26">
        <v>152</v>
      </c>
      <c r="B188" s="26"/>
      <c r="C188" s="26" t="s">
        <v>222</v>
      </c>
      <c r="D188" s="19" t="s">
        <v>298</v>
      </c>
      <c r="E188" s="173">
        <v>15.4</v>
      </c>
      <c r="F188" s="39" t="s">
        <v>302</v>
      </c>
      <c r="G188" s="192"/>
      <c r="H188" s="41">
        <f t="shared" si="8"/>
        <v>0</v>
      </c>
      <c r="I188" s="16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8"/>
    </row>
    <row r="189" spans="1:40" ht="48.75">
      <c r="A189" s="26">
        <v>153</v>
      </c>
      <c r="B189" s="26"/>
      <c r="C189" s="26" t="s">
        <v>223</v>
      </c>
      <c r="D189" s="19" t="s">
        <v>299</v>
      </c>
      <c r="E189" s="173">
        <v>15.4</v>
      </c>
      <c r="F189" s="39" t="s">
        <v>302</v>
      </c>
      <c r="G189" s="192"/>
      <c r="H189" s="41">
        <f t="shared" si="8"/>
        <v>0</v>
      </c>
      <c r="I189" s="16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8"/>
    </row>
    <row r="190" spans="1:40" ht="15">
      <c r="A190" s="26">
        <v>3</v>
      </c>
      <c r="B190" s="26"/>
      <c r="C190" s="26" t="s">
        <v>13</v>
      </c>
      <c r="D190" s="19" t="s">
        <v>104</v>
      </c>
      <c r="E190" s="173"/>
      <c r="F190" s="39"/>
      <c r="G190" s="191"/>
      <c r="H190" s="41"/>
      <c r="I190" s="16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8"/>
    </row>
    <row r="191" spans="1:40" ht="15">
      <c r="A191" s="26">
        <v>3.7</v>
      </c>
      <c r="B191" s="26"/>
      <c r="C191" s="26" t="s">
        <v>14</v>
      </c>
      <c r="D191" s="19" t="s">
        <v>105</v>
      </c>
      <c r="E191" s="173"/>
      <c r="F191" s="39"/>
      <c r="G191" s="191"/>
      <c r="H191" s="41"/>
      <c r="I191" s="16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8"/>
    </row>
    <row r="192" spans="1:40" s="196" customFormat="1" ht="15">
      <c r="A192" s="26" t="s">
        <v>194</v>
      </c>
      <c r="B192" s="26"/>
      <c r="C192" s="26" t="s">
        <v>16</v>
      </c>
      <c r="D192" s="19" t="s">
        <v>107</v>
      </c>
      <c r="E192" s="173"/>
      <c r="F192" s="39"/>
      <c r="G192" s="191"/>
      <c r="H192" s="41"/>
      <c r="I192" s="16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2"/>
    </row>
    <row r="193" spans="1:40" s="196" customFormat="1" ht="15">
      <c r="A193" s="26">
        <v>154</v>
      </c>
      <c r="B193" s="26" t="s">
        <v>586</v>
      </c>
      <c r="C193" s="26" t="s">
        <v>108</v>
      </c>
      <c r="D193" s="19" t="s">
        <v>109</v>
      </c>
      <c r="E193" s="173">
        <v>0.8</v>
      </c>
      <c r="F193" s="39" t="s">
        <v>6</v>
      </c>
      <c r="G193" s="192"/>
      <c r="H193" s="41">
        <f>ROUND(E193*G193,2)</f>
        <v>0</v>
      </c>
      <c r="I193" s="16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2"/>
    </row>
    <row r="194" spans="1:40" s="196" customFormat="1" ht="15">
      <c r="A194" s="26" t="s">
        <v>195</v>
      </c>
      <c r="B194" s="26"/>
      <c r="C194" s="26" t="s">
        <v>16</v>
      </c>
      <c r="D194" s="19" t="s">
        <v>300</v>
      </c>
      <c r="E194" s="173"/>
      <c r="F194" s="39"/>
      <c r="G194" s="191"/>
      <c r="H194" s="41"/>
      <c r="I194" s="16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2"/>
    </row>
    <row r="195" spans="1:40" ht="15">
      <c r="A195" s="26">
        <v>155</v>
      </c>
      <c r="B195" s="26" t="s">
        <v>591</v>
      </c>
      <c r="C195" s="26" t="s">
        <v>224</v>
      </c>
      <c r="D195" s="19" t="s">
        <v>301</v>
      </c>
      <c r="E195" s="173">
        <v>5</v>
      </c>
      <c r="F195" s="39" t="s">
        <v>7</v>
      </c>
      <c r="G195" s="192"/>
      <c r="H195" s="41">
        <f>ROUND(E195*G195,2)</f>
        <v>0</v>
      </c>
      <c r="I195" s="16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8"/>
    </row>
    <row r="196" spans="1:40" ht="16.5" thickBot="1">
      <c r="A196" s="201"/>
      <c r="B196" s="202"/>
      <c r="C196" s="202"/>
      <c r="D196" s="202"/>
      <c r="E196" s="202"/>
      <c r="F196" s="35"/>
      <c r="G196" s="203"/>
      <c r="H196" s="204">
        <f>SUM(H11:H195)</f>
        <v>0</v>
      </c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</row>
    <row r="197" spans="1:8" ht="16.5" thickBot="1">
      <c r="A197" s="29"/>
      <c r="B197" s="28"/>
      <c r="C197" s="28"/>
      <c r="D197" s="28"/>
      <c r="E197" s="28"/>
      <c r="F197" s="33"/>
      <c r="G197" s="200"/>
      <c r="H197" s="37">
        <f>H196*0.23</f>
        <v>0</v>
      </c>
    </row>
    <row r="198" spans="1:8" ht="16.5" thickBot="1">
      <c r="A198" s="30"/>
      <c r="B198" s="31"/>
      <c r="C198" s="31"/>
      <c r="D198" s="31"/>
      <c r="E198" s="31"/>
      <c r="F198" s="32"/>
      <c r="G198" s="205"/>
      <c r="H198" s="38">
        <f>H196+H197</f>
        <v>0</v>
      </c>
    </row>
  </sheetData>
  <sheetProtection sheet="1" formatCells="0" formatColumns="0" formatRows="0" selectLockedCells="1"/>
  <mergeCells count="3">
    <mergeCell ref="A2:H2"/>
    <mergeCell ref="A1:H1"/>
    <mergeCell ref="A5:BE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5"/>
  <sheetViews>
    <sheetView zoomScalePageLayoutView="0" workbookViewId="0" topLeftCell="A1">
      <selection activeCell="D17" sqref="D17"/>
    </sheetView>
  </sheetViews>
  <sheetFormatPr defaultColWidth="9.140625" defaultRowHeight="15"/>
  <cols>
    <col min="2" max="2" width="45.140625" style="0" customWidth="1"/>
    <col min="3" max="3" width="28.00390625" style="0" customWidth="1"/>
    <col min="4" max="4" width="30.140625" style="0" customWidth="1"/>
  </cols>
  <sheetData>
    <row r="2" spans="1:4" ht="15.75">
      <c r="A2" s="281" t="s">
        <v>113</v>
      </c>
      <c r="B2" s="281"/>
      <c r="C2" s="281"/>
      <c r="D2" s="281"/>
    </row>
    <row r="3" spans="1:4" s="56" customFormat="1" ht="15.75">
      <c r="A3" s="45"/>
      <c r="B3" s="45"/>
      <c r="C3" s="45"/>
      <c r="D3" s="45"/>
    </row>
    <row r="4" spans="1:4" s="56" customFormat="1" ht="15.75">
      <c r="A4" s="61" t="s">
        <v>305</v>
      </c>
      <c r="B4" s="64" t="s">
        <v>306</v>
      </c>
      <c r="C4" s="45"/>
      <c r="D4" s="45"/>
    </row>
    <row r="5" spans="1:4" s="56" customFormat="1" ht="15.75">
      <c r="A5" s="45"/>
      <c r="B5" s="45"/>
      <c r="C5" s="45"/>
      <c r="D5" s="45"/>
    </row>
    <row r="6" spans="1:4" s="56" customFormat="1" ht="30" customHeight="1">
      <c r="A6" s="62" t="s">
        <v>114</v>
      </c>
      <c r="B6" s="62" t="s">
        <v>115</v>
      </c>
      <c r="C6" s="62" t="s">
        <v>116</v>
      </c>
      <c r="D6" s="62" t="s">
        <v>117</v>
      </c>
    </row>
    <row r="7" spans="1:4" s="56" customFormat="1" ht="30" customHeight="1">
      <c r="A7" s="62" t="s">
        <v>118</v>
      </c>
      <c r="B7" s="62" t="s">
        <v>308</v>
      </c>
      <c r="C7" s="43">
        <f>'Branża drogowa'!H45</f>
        <v>0</v>
      </c>
      <c r="D7" s="43">
        <f>'Branża drogowa'!H47</f>
        <v>0</v>
      </c>
    </row>
    <row r="8" spans="1:4" s="56" customFormat="1" ht="30" customHeight="1">
      <c r="A8" s="62" t="s">
        <v>119</v>
      </c>
      <c r="B8" s="62" t="s">
        <v>309</v>
      </c>
      <c r="C8" s="43">
        <f>'Kanalizacja deszczowa'!AI91</f>
        <v>0</v>
      </c>
      <c r="D8" s="43">
        <f>'Kanalizacja deszczowa'!AI93</f>
        <v>0</v>
      </c>
    </row>
    <row r="9" spans="1:4" s="56" customFormat="1" ht="30" customHeight="1">
      <c r="A9" s="282" t="s">
        <v>122</v>
      </c>
      <c r="B9" s="282"/>
      <c r="C9" s="44">
        <f>SUM(C7:C8)</f>
        <v>0</v>
      </c>
      <c r="D9" s="43">
        <f>SUM(D7:D8)</f>
        <v>0</v>
      </c>
    </row>
    <row r="10" spans="1:4" s="56" customFormat="1" ht="15.75">
      <c r="A10" s="45"/>
      <c r="B10" s="45"/>
      <c r="C10" s="45"/>
      <c r="D10" s="45"/>
    </row>
    <row r="11" spans="1:4" s="56" customFormat="1" ht="15.75">
      <c r="A11" s="45"/>
      <c r="B11" s="45"/>
      <c r="C11" s="45"/>
      <c r="D11" s="45"/>
    </row>
    <row r="12" spans="1:4" s="56" customFormat="1" ht="15.75">
      <c r="A12" s="45" t="s">
        <v>307</v>
      </c>
      <c r="B12" s="45" t="s">
        <v>123</v>
      </c>
      <c r="C12" s="45"/>
      <c r="D12" s="45"/>
    </row>
    <row r="14" spans="1:4" ht="15">
      <c r="A14" s="42" t="s">
        <v>114</v>
      </c>
      <c r="B14" s="42" t="s">
        <v>115</v>
      </c>
      <c r="C14" s="42" t="s">
        <v>116</v>
      </c>
      <c r="D14" s="42" t="s">
        <v>117</v>
      </c>
    </row>
    <row r="15" spans="1:4" ht="42.75">
      <c r="A15" s="42" t="s">
        <v>118</v>
      </c>
      <c r="B15" s="42" t="s">
        <v>142</v>
      </c>
      <c r="C15" s="43">
        <f>'Kanalizacja ogólnospławna Dn400'!H62</f>
        <v>0</v>
      </c>
      <c r="D15" s="43">
        <f>'Kanalizacja ogólnospławna Dn400'!H64</f>
        <v>0</v>
      </c>
    </row>
    <row r="16" spans="1:4" ht="42.75">
      <c r="A16" s="42" t="s">
        <v>119</v>
      </c>
      <c r="B16" s="42" t="s">
        <v>146</v>
      </c>
      <c r="C16" s="43">
        <f>'Kanalizacja ogólnospławna Dn315'!H41</f>
        <v>0</v>
      </c>
      <c r="D16" s="43">
        <f>'Kanalizacja ogólnospławna Dn315'!H43</f>
        <v>0</v>
      </c>
    </row>
    <row r="17" spans="1:4" ht="42.75">
      <c r="A17" s="42" t="s">
        <v>120</v>
      </c>
      <c r="B17" s="42" t="s">
        <v>147</v>
      </c>
      <c r="C17" s="43">
        <f>'Przyłącza do Dn 315'!H28</f>
        <v>0</v>
      </c>
      <c r="D17" s="43">
        <f>'Przyłącza do Dn 315'!H30</f>
        <v>0</v>
      </c>
    </row>
    <row r="18" spans="1:4" ht="42.75">
      <c r="A18" s="42" t="s">
        <v>121</v>
      </c>
      <c r="B18" s="42" t="s">
        <v>151</v>
      </c>
      <c r="C18" s="43">
        <f>'Przyłącza do Dn 400'!H32</f>
        <v>0</v>
      </c>
      <c r="D18" s="43">
        <f>'Przyłącza do Dn 400'!H34</f>
        <v>0</v>
      </c>
    </row>
    <row r="19" spans="1:4" s="56" customFormat="1" ht="42.75">
      <c r="A19" s="42">
        <v>5</v>
      </c>
      <c r="B19" s="42" t="s">
        <v>154</v>
      </c>
      <c r="C19" s="43">
        <f>'przyłącza wodociągowe'!H66</f>
        <v>0</v>
      </c>
      <c r="D19" s="43">
        <f>'przyłącza wodociągowe'!H68</f>
        <v>0</v>
      </c>
    </row>
    <row r="20" spans="1:4" s="56" customFormat="1" ht="28.5">
      <c r="A20" s="42">
        <v>6</v>
      </c>
      <c r="B20" s="42" t="s">
        <v>304</v>
      </c>
      <c r="C20" s="43">
        <f>'sieć wodociąg Dn110'!H196</f>
        <v>0</v>
      </c>
      <c r="D20" s="43">
        <f>'sieć wodociąg Dn110'!H198</f>
        <v>0</v>
      </c>
    </row>
    <row r="21" spans="1:4" ht="24.75" customHeight="1">
      <c r="A21" s="282" t="s">
        <v>122</v>
      </c>
      <c r="B21" s="282"/>
      <c r="C21" s="44">
        <f>SUM(C15:C20)</f>
        <v>0</v>
      </c>
      <c r="D21" s="43">
        <f>SUM(D15:D20)</f>
        <v>0</v>
      </c>
    </row>
    <row r="25" spans="1:4" ht="39.75" customHeight="1">
      <c r="A25" s="283" t="s">
        <v>560</v>
      </c>
      <c r="B25" s="283"/>
      <c r="C25" s="44">
        <f>C9+C21</f>
        <v>0</v>
      </c>
      <c r="D25" s="44">
        <f>D9+D21</f>
        <v>0</v>
      </c>
    </row>
  </sheetData>
  <sheetProtection sheet="1" formatCells="0" formatColumns="0" selectLockedCells="1"/>
  <mergeCells count="4">
    <mergeCell ref="A2:D2"/>
    <mergeCell ref="A21:B21"/>
    <mergeCell ref="A9:B9"/>
    <mergeCell ref="A25:B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Książek, Marta</dc:creator>
  <cp:keywords/>
  <dc:description/>
  <cp:lastModifiedBy>Adamski Maciej</cp:lastModifiedBy>
  <dcterms:created xsi:type="dcterms:W3CDTF">2018-09-03T08:45:50Z</dcterms:created>
  <dcterms:modified xsi:type="dcterms:W3CDTF">2020-03-12T11:41:57Z</dcterms:modified>
  <cp:category/>
  <cp:version/>
  <cp:contentType/>
  <cp:contentStatus/>
</cp:coreProperties>
</file>